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7560" windowHeight="5010" tabRatio="803" activeTab="0"/>
  </bookViews>
  <sheets>
    <sheet name="Inhalt" sheetId="1" r:id="rId1"/>
    <sheet name="TV1" sheetId="2" r:id="rId2"/>
    <sheet name="TV2" sheetId="3" r:id="rId3"/>
    <sheet name="T1" sheetId="4" r:id="rId4"/>
    <sheet name="T2" sheetId="5" r:id="rId5"/>
    <sheet name="P1" sheetId="6" r:id="rId6"/>
    <sheet name="P2" sheetId="7" r:id="rId7"/>
    <sheet name="P3" sheetId="8" r:id="rId8"/>
    <sheet name="Zus" sheetId="9" r:id="rId9"/>
    <sheet name="Dom" sheetId="10" r:id="rId10"/>
    <sheet name="Zins" sheetId="11" r:id="rId11"/>
    <sheet name="   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Lutz Maasch</author>
  </authors>
  <commentList>
    <comment ref="F3" authorId="0">
      <text>
        <r>
          <rPr>
            <sz val="8"/>
            <color indexed="12"/>
            <rFont val="Tahoma"/>
            <family val="2"/>
          </rPr>
          <t>Klicke eine Übung oder die entsprechende Tabelle unten an.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Drücke in den Berechnungstabellen zu Beginn einer Übungsreihe den Schalter "</t>
        </r>
        <r>
          <rPr>
            <sz val="8"/>
            <color indexed="16"/>
            <rFont val="Tahoma"/>
            <family val="2"/>
          </rPr>
          <t>A</t>
        </r>
        <r>
          <rPr>
            <sz val="8"/>
            <color indexed="14"/>
            <rFont val="Tahoma"/>
            <family val="2"/>
          </rPr>
          <t>" 
für eine neue Aufgabenstellung.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Ist das eingetragene Ergebnis richtig, 
erhältst du jeweils einen Punkt.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Wird der Schalter "</t>
        </r>
        <r>
          <rPr>
            <sz val="8"/>
            <color indexed="16"/>
            <rFont val="Tahoma"/>
            <family val="2"/>
          </rPr>
          <t>E</t>
        </r>
        <r>
          <rPr>
            <sz val="8"/>
            <color indexed="17"/>
            <rFont val="Tahoma"/>
            <family val="2"/>
          </rPr>
          <t>" gedrückt, 
wird die Zeit des Lösens gestoppt und 
die Gesamtpunkte sowie die verstrichene Arbeitszeit werden angezeigt.</t>
        </r>
        <r>
          <rPr>
            <sz val="8"/>
            <color indexed="14"/>
            <rFont val="Tahoma"/>
            <family val="2"/>
          </rPr>
          <t xml:space="preserve">
In den Diagrammtabellen drücke zu Beginn den Schalter "</t>
        </r>
        <r>
          <rPr>
            <sz val="8"/>
            <color indexed="57"/>
            <rFont val="Tahoma"/>
            <family val="2"/>
          </rPr>
          <t>Neu</t>
        </r>
        <r>
          <rPr>
            <sz val="8"/>
            <color indexed="14"/>
            <rFont val="Tahoma"/>
            <family val="2"/>
          </rPr>
          <t xml:space="preserve">".
</t>
        </r>
        <r>
          <rPr>
            <sz val="8"/>
            <color indexed="12"/>
            <rFont val="Tahoma"/>
            <family val="2"/>
          </rPr>
          <t>In den Tabellen P3 und Zins drücke zu Beginn den Schalter "</t>
        </r>
        <r>
          <rPr>
            <sz val="8"/>
            <color indexed="17"/>
            <rFont val="Tahoma"/>
            <family val="2"/>
          </rPr>
          <t>Neuberechnung</t>
        </r>
        <r>
          <rPr>
            <sz val="8"/>
            <color indexed="12"/>
            <rFont val="Tahoma"/>
            <family val="2"/>
          </rPr>
          <t>". Der Schalter "</t>
        </r>
        <r>
          <rPr>
            <sz val="8"/>
            <color indexed="16"/>
            <rFont val="Tahoma"/>
            <family val="2"/>
          </rPr>
          <t>P</t>
        </r>
        <r>
          <rPr>
            <sz val="8"/>
            <color indexed="12"/>
            <rFont val="Tahoma"/>
            <family val="2"/>
          </rPr>
          <t>" dient nur dazu, die Punktzähler auf 0 zu setzen.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8"/>
            <color indexed="61"/>
            <rFont val="Tahoma"/>
            <family val="2"/>
          </rPr>
          <t xml:space="preserve">Zusätzliche Hinweise findest du in Zellen mit einem </t>
        </r>
        <r>
          <rPr>
            <sz val="8"/>
            <color indexed="10"/>
            <rFont val="Tahoma"/>
            <family val="2"/>
          </rPr>
          <t>roten</t>
        </r>
        <r>
          <rPr>
            <sz val="8"/>
            <color indexed="61"/>
            <rFont val="Tahoma"/>
            <family val="2"/>
          </rPr>
          <t xml:space="preserve"> Dreieck.</t>
        </r>
      </text>
    </comment>
  </commentList>
</comments>
</file>

<file path=xl/comments10.xml><?xml version="1.0" encoding="utf-8"?>
<comments xmlns="http://schemas.openxmlformats.org/spreadsheetml/2006/main">
  <authors>
    <author>Maasch, Lutz</author>
  </authors>
  <commentList>
    <comment ref="C1" authorId="0">
      <text>
        <r>
          <rPr>
            <b/>
            <sz val="8"/>
            <rFont val="Tahoma"/>
            <family val="0"/>
          </rPr>
          <t>In den hellblauen Zellen sind die Zahlen 1 bis 15 so einzusetzen, dass in der Dominokette vom gegebenen Stein die zugehörigen Brüche zu den Prozentsätzen passen.</t>
        </r>
      </text>
    </comment>
  </commentList>
</comments>
</file>

<file path=xl/comments11.xml><?xml version="1.0" encoding="utf-8"?>
<comments xmlns="http://schemas.openxmlformats.org/spreadsheetml/2006/main">
  <authors>
    <author>Maasch, Lutz</author>
  </authors>
  <commentList>
    <comment ref="F5" authorId="0">
      <text>
        <r>
          <rPr>
            <b/>
            <sz val="8"/>
            <rFont val="Tahoma"/>
            <family val="0"/>
          </rPr>
          <t>Mit dem Schalter "</t>
        </r>
        <r>
          <rPr>
            <b/>
            <sz val="8"/>
            <color indexed="16"/>
            <rFont val="Tahoma"/>
            <family val="2"/>
          </rPr>
          <t>P</t>
        </r>
        <r>
          <rPr>
            <b/>
            <sz val="8"/>
            <rFont val="Tahoma"/>
            <family val="0"/>
          </rPr>
          <t>" werden die Punktzähler auf 0 gesetzt.</t>
        </r>
      </text>
    </comment>
    <comment ref="B5" authorId="0">
      <text>
        <r>
          <rPr>
            <b/>
            <sz val="8"/>
            <color indexed="12"/>
            <rFont val="Tahoma"/>
            <family val="2"/>
          </rPr>
          <t>Vereinbarung: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4"/>
            <rFont val="Tahoma"/>
            <family val="2"/>
          </rPr>
          <t>Das Ergebnis ist in der Form Zahl DM oder Zahl % zu notieren.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7"/>
            <rFont val="Tahoma"/>
            <family val="2"/>
          </rPr>
          <t/>
        </r>
      </text>
    </comment>
  </commentList>
</comments>
</file>

<file path=xl/comments5.xml><?xml version="1.0" encoding="utf-8"?>
<comments xmlns="http://schemas.openxmlformats.org/spreadsheetml/2006/main">
  <authors>
    <author>Maasch, Lutz</author>
  </authors>
  <commentList>
    <comment ref="K9" authorId="0">
      <text>
        <r>
          <rPr>
            <b/>
            <sz val="8"/>
            <rFont val="Tahoma"/>
            <family val="0"/>
          </rPr>
          <t>Mit dem Schalter "</t>
        </r>
        <r>
          <rPr>
            <b/>
            <sz val="8"/>
            <color indexed="16"/>
            <rFont val="Tahoma"/>
            <family val="2"/>
          </rPr>
          <t>P</t>
        </r>
        <r>
          <rPr>
            <b/>
            <sz val="8"/>
            <rFont val="Tahoma"/>
            <family val="0"/>
          </rPr>
          <t>" wird der Punktestand auf 0 gesetzt.</t>
        </r>
      </text>
    </comment>
  </commentList>
</comments>
</file>

<file path=xl/comments6.xml><?xml version="1.0" encoding="utf-8"?>
<comments xmlns="http://schemas.openxmlformats.org/spreadsheetml/2006/main">
  <authors>
    <author>Maasch, Lutz</author>
  </authors>
  <commentList>
    <comment ref="B4" authorId="0">
      <text>
        <r>
          <rPr>
            <b/>
            <sz val="8"/>
            <rFont val="Tahoma"/>
            <family val="0"/>
          </rPr>
          <t>33% stehen für 33,3..% oder 1/3</t>
        </r>
      </text>
    </comment>
    <comment ref="F57" authorId="0">
      <text>
        <r>
          <rPr>
            <b/>
            <sz val="8"/>
            <rFont val="Tahoma"/>
            <family val="0"/>
          </rPr>
          <t>Die Prozentsätze 33% bzw. 66% sind gerundete Werte. Sie gelten angenähert für 33,3...% bzw. 66,6...%.</t>
        </r>
      </text>
    </comment>
  </commentList>
</comments>
</file>

<file path=xl/comments7.xml><?xml version="1.0" encoding="utf-8"?>
<comments xmlns="http://schemas.openxmlformats.org/spreadsheetml/2006/main">
  <authors>
    <author>Maasch, Lutz</author>
  </authors>
  <commentList>
    <comment ref="K9" authorId="0">
      <text>
        <r>
          <rPr>
            <b/>
            <sz val="8"/>
            <rFont val="Tahoma"/>
            <family val="0"/>
          </rPr>
          <t>Mit dem Schalter "</t>
        </r>
        <r>
          <rPr>
            <b/>
            <sz val="8"/>
            <color indexed="16"/>
            <rFont val="Tahoma"/>
            <family val="2"/>
          </rPr>
          <t>P</t>
        </r>
        <r>
          <rPr>
            <b/>
            <sz val="8"/>
            <rFont val="Tahoma"/>
            <family val="0"/>
          </rPr>
          <t>" wird der Punktestand auf 0 gesetzt.</t>
        </r>
      </text>
    </comment>
  </commentList>
</comments>
</file>

<file path=xl/comments8.xml><?xml version="1.0" encoding="utf-8"?>
<comments xmlns="http://schemas.openxmlformats.org/spreadsheetml/2006/main">
  <authors>
    <author>Maasch, Lutz</author>
  </authors>
  <commentList>
    <comment ref="F5" authorId="0">
      <text>
        <r>
          <rPr>
            <b/>
            <sz val="8"/>
            <rFont val="Tahoma"/>
            <family val="0"/>
          </rPr>
          <t>Mit dem Schalter "</t>
        </r>
        <r>
          <rPr>
            <b/>
            <sz val="8"/>
            <color indexed="16"/>
            <rFont val="Tahoma"/>
            <family val="2"/>
          </rPr>
          <t>P</t>
        </r>
        <r>
          <rPr>
            <b/>
            <sz val="8"/>
            <rFont val="Tahoma"/>
            <family val="0"/>
          </rPr>
          <t>" werden die Punktzähler auf 0 gesetzt.</t>
        </r>
      </text>
    </comment>
    <comment ref="B5" authorId="0">
      <text>
        <r>
          <rPr>
            <b/>
            <sz val="8"/>
            <color indexed="12"/>
            <rFont val="Tahoma"/>
            <family val="2"/>
          </rPr>
          <t>Vereinbarungen: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4"/>
            <rFont val="Tahoma"/>
            <family val="2"/>
          </rPr>
          <t>Es sind nur Zahlen als Ergebnis zu notieren.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7"/>
            <rFont val="Tahoma"/>
            <family val="2"/>
          </rPr>
          <t>Wird als Prozentsatz 33 % angezeigt, wird mit 1/3 gerechnet.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>Wird als Ergebnis für den Prozentsatz 33,3.. % ermittelt, wird im Ergebnis nur die Zahl 33 eingetragen.</t>
        </r>
      </text>
    </comment>
  </commentList>
</comments>
</file>

<file path=xl/sharedStrings.xml><?xml version="1.0" encoding="utf-8"?>
<sst xmlns="http://schemas.openxmlformats.org/spreadsheetml/2006/main" count="440" uniqueCount="231">
  <si>
    <t>Zeit</t>
  </si>
  <si>
    <t>.</t>
  </si>
  <si>
    <t>Ergebnis:</t>
  </si>
  <si>
    <t>Bewertung:</t>
  </si>
  <si>
    <t>Punkte</t>
  </si>
  <si>
    <t>in</t>
  </si>
  <si>
    <t>min:sec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</si>
  <si>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</si>
  <si>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</si>
  <si>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</si>
  <si>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</si>
  <si>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</si>
  <si>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</si>
  <si>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</si>
  <si>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</si>
  <si>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</si>
  <si>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</si>
  <si>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Verdoppele</t>
    </r>
    <r>
      <rPr>
        <sz val="10"/>
        <rFont val="Times New Roman"/>
        <family val="0"/>
      </rPr>
      <t xml:space="preserve"> die Zahl</t>
    </r>
  </si>
  <si>
    <t>J</t>
  </si>
  <si>
    <t>K</t>
  </si>
  <si>
    <t>L</t>
  </si>
  <si>
    <t>Inhaltsübersicht</t>
  </si>
  <si>
    <r>
      <t>Halbiere</t>
    </r>
    <r>
      <rPr>
        <sz val="10"/>
        <rFont val="Times New Roman"/>
        <family val="1"/>
      </rPr>
      <t xml:space="preserve"> die Zahl</t>
    </r>
  </si>
  <si>
    <r>
      <t>Drittele</t>
    </r>
    <r>
      <rPr>
        <sz val="10"/>
        <rFont val="Times New Roman"/>
        <family val="0"/>
      </rPr>
      <t xml:space="preserve"> die Zahl</t>
    </r>
  </si>
  <si>
    <r>
      <t>Viertele</t>
    </r>
    <r>
      <rPr>
        <sz val="10"/>
        <rFont val="Times New Roman"/>
        <family val="0"/>
      </rPr>
      <t xml:space="preserve"> die Zahl</t>
    </r>
  </si>
  <si>
    <r>
      <t>Verfünffache</t>
    </r>
    <r>
      <rPr>
        <sz val="10"/>
        <rFont val="Times New Roman"/>
        <family val="0"/>
      </rPr>
      <t xml:space="preserve"> die Zahl</t>
    </r>
  </si>
  <si>
    <t>Bilde Teile und Vielfache einer Zahl</t>
  </si>
  <si>
    <r>
      <t xml:space="preserve">Bilde ein </t>
    </r>
    <r>
      <rPr>
        <sz val="10"/>
        <color indexed="16"/>
        <rFont val="Times New Roman"/>
        <family val="1"/>
      </rPr>
      <t>Fünftel</t>
    </r>
    <r>
      <rPr>
        <sz val="10"/>
        <rFont val="Times New Roman"/>
        <family val="0"/>
      </rPr>
      <t xml:space="preserve"> von</t>
    </r>
  </si>
  <si>
    <r>
      <t xml:space="preserve">Bilde ein </t>
    </r>
    <r>
      <rPr>
        <sz val="10"/>
        <color indexed="17"/>
        <rFont val="Times New Roman"/>
        <family val="1"/>
      </rPr>
      <t>Zehntel</t>
    </r>
    <r>
      <rPr>
        <sz val="10"/>
        <rFont val="Times New Roman"/>
        <family val="0"/>
      </rPr>
      <t xml:space="preserve"> von</t>
    </r>
  </si>
  <si>
    <r>
      <t xml:space="preserve">Bilde ein </t>
    </r>
    <r>
      <rPr>
        <sz val="10"/>
        <color indexed="12"/>
        <rFont val="Times New Roman"/>
        <family val="1"/>
      </rPr>
      <t>Hundertstel</t>
    </r>
    <r>
      <rPr>
        <sz val="10"/>
        <rFont val="Times New Roman"/>
        <family val="0"/>
      </rPr>
      <t xml:space="preserve"> von</t>
    </r>
  </si>
  <si>
    <r>
      <t xml:space="preserve">Bilde das </t>
    </r>
    <r>
      <rPr>
        <sz val="10"/>
        <color indexed="14"/>
        <rFont val="Times New Roman"/>
        <family val="1"/>
      </rPr>
      <t>Dreifache</t>
    </r>
    <r>
      <rPr>
        <sz val="10"/>
        <rFont val="Times New Roman"/>
        <family val="0"/>
      </rPr>
      <t xml:space="preserve"> von</t>
    </r>
  </si>
  <si>
    <r>
      <t xml:space="preserve">Bilde das </t>
    </r>
    <r>
      <rPr>
        <sz val="10"/>
        <color indexed="20"/>
        <rFont val="Times New Roman"/>
        <family val="1"/>
      </rPr>
      <t>Zehnfache</t>
    </r>
    <r>
      <rPr>
        <sz val="10"/>
        <rFont val="Times New Roman"/>
        <family val="0"/>
      </rPr>
      <t xml:space="preserve"> von</t>
    </r>
  </si>
  <si>
    <t>Berechne Teile und Vielfache einer Zahl</t>
  </si>
  <si>
    <r>
      <t>1/2</t>
    </r>
    <r>
      <rPr>
        <sz val="10"/>
        <rFont val="Times New Roman"/>
        <family val="1"/>
      </rPr>
      <t xml:space="preserve">     von</t>
    </r>
  </si>
  <si>
    <r>
      <t>1/3</t>
    </r>
    <r>
      <rPr>
        <sz val="10"/>
        <rFont val="Times New Roman"/>
        <family val="1"/>
      </rPr>
      <t xml:space="preserve">     von</t>
    </r>
  </si>
  <si>
    <r>
      <t>1/4</t>
    </r>
    <r>
      <rPr>
        <sz val="10"/>
        <rFont val="Times New Roman"/>
        <family val="1"/>
      </rPr>
      <t xml:space="preserve">     von</t>
    </r>
  </si>
  <si>
    <r>
      <t>1/100</t>
    </r>
    <r>
      <rPr>
        <sz val="10"/>
        <rFont val="Times New Roman"/>
        <family val="1"/>
      </rPr>
      <t xml:space="preserve">   von</t>
    </r>
  </si>
  <si>
    <r>
      <t>1/10</t>
    </r>
    <r>
      <rPr>
        <sz val="10"/>
        <rFont val="Times New Roman"/>
        <family val="1"/>
      </rPr>
      <t xml:space="preserve">     von</t>
    </r>
  </si>
  <si>
    <r>
      <t>1/5</t>
    </r>
    <r>
      <rPr>
        <sz val="10"/>
        <rFont val="Times New Roman"/>
        <family val="1"/>
      </rPr>
      <t xml:space="preserve">      von</t>
    </r>
  </si>
  <si>
    <r>
      <t xml:space="preserve">10       </t>
    </r>
    <r>
      <rPr>
        <sz val="10"/>
        <color indexed="8"/>
        <rFont val="Times New Roman"/>
        <family val="1"/>
      </rPr>
      <t>mal</t>
    </r>
  </si>
  <si>
    <r>
      <t xml:space="preserve">3         </t>
    </r>
    <r>
      <rPr>
        <sz val="10"/>
        <color indexed="8"/>
        <rFont val="Times New Roman"/>
        <family val="1"/>
      </rPr>
      <t>mal</t>
    </r>
  </si>
  <si>
    <t>Gib den blauen Teil des Kreises bzw. der Kreisringsegmente als Bruchteil des Ganzen an !</t>
  </si>
  <si>
    <t>Punkte :</t>
  </si>
  <si>
    <t>Übung:</t>
  </si>
  <si>
    <t>Stelle mit dem Diagramm-Assistenten Bruchteile eines Ganzen in einem Kreisdiagramm dar !</t>
  </si>
  <si>
    <t>Bruch</t>
  </si>
  <si>
    <t>Zähler</t>
  </si>
  <si>
    <t>Teil 2</t>
  </si>
  <si>
    <t>Teil 3</t>
  </si>
  <si>
    <t>Teil 4</t>
  </si>
  <si>
    <t>Teil 5</t>
  </si>
  <si>
    <t>Teil 6</t>
  </si>
  <si>
    <t>Teil 7</t>
  </si>
  <si>
    <t>Teil 8</t>
  </si>
  <si>
    <t>Teil 9</t>
  </si>
  <si>
    <t>Teil 10</t>
  </si>
  <si>
    <r>
      <t xml:space="preserve">2         </t>
    </r>
    <r>
      <rPr>
        <sz val="10"/>
        <color indexed="8"/>
        <rFont val="Times New Roman"/>
        <family val="1"/>
      </rPr>
      <t>mal</t>
    </r>
  </si>
  <si>
    <r>
      <t>5</t>
    </r>
    <r>
      <rPr>
        <sz val="10"/>
        <color indexed="14"/>
        <rFont val="Times New Roman"/>
        <family val="1"/>
      </rPr>
      <t xml:space="preserve">         </t>
    </r>
    <r>
      <rPr>
        <sz val="10"/>
        <color indexed="8"/>
        <rFont val="Times New Roman"/>
        <family val="1"/>
      </rPr>
      <t>mal</t>
    </r>
  </si>
  <si>
    <r>
      <t xml:space="preserve">200%      </t>
    </r>
    <r>
      <rPr>
        <sz val="10"/>
        <color indexed="8"/>
        <rFont val="Times New Roman"/>
        <family val="1"/>
      </rPr>
      <t>von</t>
    </r>
  </si>
  <si>
    <r>
      <t>1000%</t>
    </r>
    <r>
      <rPr>
        <sz val="10"/>
        <color indexed="14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von</t>
    </r>
  </si>
  <si>
    <r>
      <t xml:space="preserve">300%      </t>
    </r>
    <r>
      <rPr>
        <sz val="10"/>
        <color indexed="8"/>
        <rFont val="Times New Roman"/>
        <family val="1"/>
      </rPr>
      <t>von</t>
    </r>
  </si>
  <si>
    <r>
      <t>1%</t>
    </r>
    <r>
      <rPr>
        <sz val="10"/>
        <rFont val="Times New Roman"/>
        <family val="1"/>
      </rPr>
      <t xml:space="preserve">          von</t>
    </r>
  </si>
  <si>
    <r>
      <t>10%</t>
    </r>
    <r>
      <rPr>
        <sz val="10"/>
        <rFont val="Times New Roman"/>
        <family val="1"/>
      </rPr>
      <t xml:space="preserve">        von</t>
    </r>
  </si>
  <si>
    <r>
      <t>20%</t>
    </r>
    <r>
      <rPr>
        <sz val="10"/>
        <rFont val="Times New Roman"/>
        <family val="1"/>
      </rPr>
      <t xml:space="preserve">        von</t>
    </r>
  </si>
  <si>
    <r>
      <t>500%</t>
    </r>
    <r>
      <rPr>
        <sz val="10"/>
        <color indexed="14"/>
        <rFont val="Times New Roman"/>
        <family val="1"/>
      </rPr>
      <t xml:space="preserve">      </t>
    </r>
    <r>
      <rPr>
        <sz val="10"/>
        <color indexed="8"/>
        <rFont val="Times New Roman"/>
        <family val="1"/>
      </rPr>
      <t>von</t>
    </r>
  </si>
  <si>
    <r>
      <t>25%</t>
    </r>
    <r>
      <rPr>
        <sz val="10"/>
        <rFont val="Times New Roman"/>
        <family val="1"/>
      </rPr>
      <t xml:space="preserve">        von</t>
    </r>
  </si>
  <si>
    <r>
      <t>50%</t>
    </r>
    <r>
      <rPr>
        <sz val="10"/>
        <rFont val="Times New Roman"/>
        <family val="1"/>
      </rPr>
      <t xml:space="preserve">        von</t>
    </r>
  </si>
  <si>
    <t>Gib den blauen Teil des Kreises bzw. der Kreisringsegmente als Prozentsatz an !</t>
  </si>
  <si>
    <r>
      <t>33%</t>
    </r>
    <r>
      <rPr>
        <sz val="10"/>
        <rFont val="Times New Roman"/>
        <family val="1"/>
      </rPr>
      <t xml:space="preserve">        von</t>
    </r>
  </si>
  <si>
    <t>Prozentrechnung</t>
  </si>
  <si>
    <r>
      <t xml:space="preserve">Ein </t>
    </r>
    <r>
      <rPr>
        <b/>
        <sz val="10"/>
        <color indexed="10"/>
        <rFont val="Times New Roman"/>
        <family val="1"/>
      </rPr>
      <t>Hundertstel</t>
    </r>
    <r>
      <rPr>
        <sz val="10"/>
        <rFont val="Times New Roman"/>
        <family val="0"/>
      </rPr>
      <t xml:space="preserve"> einer Zahl G heißt ein </t>
    </r>
    <r>
      <rPr>
        <b/>
        <sz val="10"/>
        <color indexed="10"/>
        <rFont val="Times New Roman"/>
        <family val="1"/>
      </rPr>
      <t>Prozent</t>
    </r>
    <r>
      <rPr>
        <sz val="10"/>
        <rFont val="Times New Roman"/>
        <family val="0"/>
      </rPr>
      <t xml:space="preserve"> dieser Zahl. Man schreibt dafür  </t>
    </r>
    <r>
      <rPr>
        <b/>
        <sz val="10"/>
        <color indexed="10"/>
        <rFont val="Times New Roman"/>
        <family val="1"/>
      </rPr>
      <t>1%</t>
    </r>
    <r>
      <rPr>
        <sz val="10"/>
        <rFont val="Times New Roman"/>
        <family val="0"/>
      </rPr>
      <t>.</t>
    </r>
  </si>
  <si>
    <t xml:space="preserve">1% von G   =   G/100 </t>
  </si>
  <si>
    <t xml:space="preserve">2% von G   =   2*G/100 </t>
  </si>
  <si>
    <t>...</t>
  </si>
  <si>
    <t>p% von G   =   p*G/100  =  W</t>
  </si>
  <si>
    <r>
      <t>W</t>
    </r>
    <r>
      <rPr>
        <sz val="10"/>
        <rFont val="Times New Roman"/>
        <family val="0"/>
      </rPr>
      <t xml:space="preserve">  heißt  </t>
    </r>
    <r>
      <rPr>
        <sz val="10"/>
        <color indexed="12"/>
        <rFont val="Times New Roman"/>
        <family val="1"/>
      </rPr>
      <t>Prozentwert</t>
    </r>
  </si>
  <si>
    <r>
      <t>G</t>
    </r>
    <r>
      <rPr>
        <sz val="10"/>
        <rFont val="Times New Roman"/>
        <family val="0"/>
      </rPr>
      <t xml:space="preserve">  heißt  </t>
    </r>
    <r>
      <rPr>
        <sz val="10"/>
        <color indexed="57"/>
        <rFont val="Times New Roman"/>
        <family val="1"/>
      </rPr>
      <t>Grundwert</t>
    </r>
  </si>
  <si>
    <r>
      <t>p</t>
    </r>
    <r>
      <rPr>
        <sz val="10"/>
        <rFont val="Times New Roman"/>
        <family val="0"/>
      </rPr>
      <t xml:space="preserve">  heißt  </t>
    </r>
    <r>
      <rPr>
        <sz val="10"/>
        <color indexed="10"/>
        <rFont val="Times New Roman"/>
        <family val="1"/>
      </rPr>
      <t>Prozentsatz</t>
    </r>
  </si>
  <si>
    <t>W</t>
  </si>
  <si>
    <t>p</t>
  </si>
  <si>
    <t>G</t>
  </si>
  <si>
    <t>G * p</t>
  </si>
  <si>
    <t>W * 100</t>
  </si>
  <si>
    <t>zurück</t>
  </si>
  <si>
    <t>Inhaltsübersicht der Arbeitsmappe "Prozent"</t>
  </si>
  <si>
    <t xml:space="preserve">TV1  Teile und Vielfache 1  </t>
  </si>
  <si>
    <t>TV2  Teile und Vielfache 2</t>
  </si>
  <si>
    <t>T2  Bruchteile im Diagramm 2</t>
  </si>
  <si>
    <t>P1  Prozentwerteberechnung</t>
  </si>
  <si>
    <t>P2  Prozentwerte im Diagramm</t>
  </si>
  <si>
    <t>Punkte:</t>
  </si>
  <si>
    <t>P3  Berechnung von p, G und W</t>
  </si>
  <si>
    <t>Zusammenfassung Teilen, Vielfache, Prozent</t>
  </si>
  <si>
    <t>Die Hälfte</t>
  </si>
  <si>
    <t>Ein Drittel</t>
  </si>
  <si>
    <t>Ein Viertel</t>
  </si>
  <si>
    <t>Ein Fünftel</t>
  </si>
  <si>
    <t>Ein Sechstel</t>
  </si>
  <si>
    <t>Ein Siebentel</t>
  </si>
  <si>
    <t>Ein Achtel</t>
  </si>
  <si>
    <t>Ein Neuntel</t>
  </si>
  <si>
    <t>Ein Zehntel</t>
  </si>
  <si>
    <t>Ein Hundertstel</t>
  </si>
  <si>
    <t>von</t>
  </si>
  <si>
    <t>sind</t>
  </si>
  <si>
    <t>durch</t>
  </si>
  <si>
    <t>Berechne Zinssatz, Kapital oder Zinsen !</t>
  </si>
  <si>
    <t>Z</t>
  </si>
  <si>
    <t>?</t>
  </si>
  <si>
    <t>Zinsrechnung</t>
  </si>
  <si>
    <r>
      <t>Beim Verleihen von Geld (</t>
    </r>
    <r>
      <rPr>
        <sz val="10"/>
        <color indexed="57"/>
        <rFont val="Times New Roman"/>
        <family val="1"/>
      </rPr>
      <t>Kapital</t>
    </r>
    <r>
      <rPr>
        <sz val="10"/>
        <rFont val="Times New Roman"/>
        <family val="0"/>
      </rPr>
      <t xml:space="preserve">) verlangt der Verleiher </t>
    </r>
    <r>
      <rPr>
        <sz val="10"/>
        <color indexed="12"/>
        <rFont val="Times New Roman"/>
        <family val="1"/>
      </rPr>
      <t>Zinsen</t>
    </r>
    <r>
      <rPr>
        <sz val="10"/>
        <rFont val="Times New Roman"/>
        <family val="0"/>
      </rPr>
      <t>. Den Prozentsatz nennt man</t>
    </r>
  </si>
  <si>
    <r>
      <t>Zinssatz</t>
    </r>
    <r>
      <rPr>
        <sz val="10"/>
        <rFont val="Times New Roman"/>
        <family val="0"/>
      </rPr>
      <t xml:space="preserve"> oder Zinsfuß. Die Berechnung ist eine Anwendung der Prozentrechnung.</t>
    </r>
  </si>
  <si>
    <r>
      <t>p</t>
    </r>
    <r>
      <rPr>
        <sz val="10"/>
        <rFont val="Times New Roman"/>
        <family val="0"/>
      </rPr>
      <t xml:space="preserve">  heißt  </t>
    </r>
    <r>
      <rPr>
        <sz val="10"/>
        <color indexed="10"/>
        <rFont val="Times New Roman"/>
        <family val="1"/>
      </rPr>
      <t>Zinssatz</t>
    </r>
  </si>
  <si>
    <r>
      <t>K</t>
    </r>
    <r>
      <rPr>
        <sz val="10"/>
        <rFont val="Times New Roman"/>
        <family val="0"/>
      </rPr>
      <t xml:space="preserve">  heißt  </t>
    </r>
    <r>
      <rPr>
        <sz val="10"/>
        <color indexed="57"/>
        <rFont val="Times New Roman"/>
        <family val="1"/>
      </rPr>
      <t>Kapital</t>
    </r>
  </si>
  <si>
    <r>
      <t>Z</t>
    </r>
    <r>
      <rPr>
        <sz val="10"/>
        <rFont val="Times New Roman"/>
        <family val="0"/>
      </rPr>
      <t xml:space="preserve">  heißt  </t>
    </r>
    <r>
      <rPr>
        <sz val="10"/>
        <color indexed="12"/>
        <rFont val="Times New Roman"/>
        <family val="1"/>
      </rPr>
      <t>Zinsen</t>
    </r>
  </si>
  <si>
    <t>K * p</t>
  </si>
  <si>
    <t>einfache Zinsen</t>
  </si>
  <si>
    <t>K*p*t</t>
  </si>
  <si>
    <t>100*360</t>
  </si>
  <si>
    <t>Zus  Zusammenfassung aller Berechnungen</t>
  </si>
  <si>
    <t>Zins  Zinsrechnung</t>
  </si>
  <si>
    <t>=</t>
  </si>
  <si>
    <t>1/2</t>
  </si>
  <si>
    <t>1/10</t>
  </si>
  <si>
    <t>1/5</t>
  </si>
  <si>
    <t>1/4</t>
  </si>
  <si>
    <t>1/3</t>
  </si>
  <si>
    <t>1</t>
  </si>
  <si>
    <t>2</t>
  </si>
  <si>
    <t>10</t>
  </si>
  <si>
    <t>1/100</t>
  </si>
  <si>
    <t>2% ; 3% ; ...</t>
  </si>
  <si>
    <t>2/100 ; 3/100 ; ...</t>
  </si>
  <si>
    <t>30% ; 70%; ...</t>
  </si>
  <si>
    <t>3/10 ; 7/10 ; ...</t>
  </si>
  <si>
    <t>40% ; 60% ; ...</t>
  </si>
  <si>
    <t>2/5 ; 3/5 ; ...</t>
  </si>
  <si>
    <t>75% ; 125% ;...</t>
  </si>
  <si>
    <t>3/4 ; 5/4 ; ...</t>
  </si>
  <si>
    <t>150% ; ...</t>
  </si>
  <si>
    <t>3/2 ; ...</t>
  </si>
  <si>
    <t>66% ; ...</t>
  </si>
  <si>
    <t>2/3 ; ...</t>
  </si>
  <si>
    <t>Merke dir die folgenden einfachen Prozentsätze als Teile oder Vielfache:</t>
  </si>
  <si>
    <t>Domino</t>
  </si>
  <si>
    <t>3/2</t>
  </si>
  <si>
    <t>3/4</t>
  </si>
  <si>
    <t>1/8</t>
  </si>
  <si>
    <t>2/3</t>
  </si>
  <si>
    <t>8/5</t>
  </si>
  <si>
    <t>4/5</t>
  </si>
  <si>
    <t>66,6%</t>
  </si>
  <si>
    <t>50%</t>
  </si>
  <si>
    <t>75%</t>
  </si>
  <si>
    <t>12,5%</t>
  </si>
  <si>
    <t>33,3%</t>
  </si>
  <si>
    <t>10%</t>
  </si>
  <si>
    <t>20%</t>
  </si>
  <si>
    <t>1%</t>
  </si>
  <si>
    <t>160%</t>
  </si>
  <si>
    <t>80%</t>
  </si>
  <si>
    <t>200%</t>
  </si>
  <si>
    <t>150%</t>
  </si>
  <si>
    <t>40%</t>
  </si>
  <si>
    <t>2/5</t>
  </si>
  <si>
    <t>125%</t>
  </si>
  <si>
    <t>5/4</t>
  </si>
  <si>
    <t>12/6</t>
  </si>
  <si>
    <t>30%</t>
  </si>
  <si>
    <t>3/10</t>
  </si>
  <si>
    <t>3/8 ; 5/8 ; ...</t>
  </si>
  <si>
    <t>37,5% ;62,5%; ...</t>
  </si>
  <si>
    <t>Dom  Domino</t>
  </si>
  <si>
    <t>Tageszinsen für t Tage</t>
  </si>
  <si>
    <t>Prozentwert</t>
  </si>
  <si>
    <t>Grundwert</t>
  </si>
  <si>
    <t>Prozentsatz</t>
  </si>
  <si>
    <t>von  2,4</t>
  </si>
  <si>
    <t>sind wieviel ?</t>
  </si>
  <si>
    <t>20 %</t>
  </si>
  <si>
    <t>von  G</t>
  </si>
  <si>
    <t>sind  90  ?</t>
  </si>
  <si>
    <t>Wieviel  %</t>
  </si>
  <si>
    <t>von  600</t>
  </si>
  <si>
    <t>sind  60  ?</t>
  </si>
  <si>
    <t>geg.:</t>
  </si>
  <si>
    <t>p = 25 %</t>
  </si>
  <si>
    <t>p = 20 %</t>
  </si>
  <si>
    <t>G = 600</t>
  </si>
  <si>
    <t>G = 2,4</t>
  </si>
  <si>
    <t>W = 90</t>
  </si>
  <si>
    <t>W = 60</t>
  </si>
  <si>
    <t>ges.:</t>
  </si>
  <si>
    <t>Berechnungsmöglichkeiten:</t>
  </si>
  <si>
    <t>als Proportionalität:</t>
  </si>
  <si>
    <t>100 % sind 2,4</t>
  </si>
  <si>
    <t>20 % sind 90</t>
  </si>
  <si>
    <t>600 sind 100 %</t>
  </si>
  <si>
    <t>1 % sind 0,024</t>
  </si>
  <si>
    <t>1 % sind 90:20</t>
  </si>
  <si>
    <t>6 sind 1 %</t>
  </si>
  <si>
    <t>25 % sind 25*0,024</t>
  </si>
  <si>
    <t>= 4,5</t>
  </si>
  <si>
    <t>60 sind 10 %</t>
  </si>
  <si>
    <t xml:space="preserve">= 0,6 </t>
  </si>
  <si>
    <t>100 % sind 450</t>
  </si>
  <si>
    <t>als Teile oder Vielfache:</t>
  </si>
  <si>
    <t>25 % = 1/4</t>
  </si>
  <si>
    <t>20 % = 1/5</t>
  </si>
  <si>
    <t>60 von 600</t>
  </si>
  <si>
    <t>1/4 von 2,4</t>
  </si>
  <si>
    <t>1/5 sind 90</t>
  </si>
  <si>
    <t>60 : 600</t>
  </si>
  <si>
    <t>sind  2,4 : 4</t>
  </si>
  <si>
    <t>von  90 * 5</t>
  </si>
  <si>
    <t>sind 1/10</t>
  </si>
  <si>
    <t>= 0,6</t>
  </si>
  <si>
    <t>= 450</t>
  </si>
  <si>
    <t>mit Gleichung:</t>
  </si>
  <si>
    <t>p * G</t>
  </si>
  <si>
    <t>W =</t>
  </si>
  <si>
    <t>25 * 2,4 / 100</t>
  </si>
  <si>
    <t>G =</t>
  </si>
  <si>
    <t>90 * 100 / 20</t>
  </si>
  <si>
    <t>p =</t>
  </si>
  <si>
    <t>60 * 100 / 600</t>
  </si>
  <si>
    <t xml:space="preserve">10 </t>
  </si>
  <si>
    <t>(%)</t>
  </si>
  <si>
    <r>
      <t>Berechne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Prozentwerte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61"/>
        <rFont val="Times New Roman"/>
        <family val="1"/>
      </rPr>
      <t>!</t>
    </r>
  </si>
  <si>
    <r>
      <t>Berechne</t>
    </r>
    <r>
      <rPr>
        <b/>
        <sz val="12"/>
        <color indexed="10"/>
        <rFont val="Times New Roman"/>
        <family val="1"/>
      </rPr>
      <t xml:space="preserve"> Prozentsatz</t>
    </r>
    <r>
      <rPr>
        <b/>
        <sz val="12"/>
        <color indexed="61"/>
        <rFont val="Times New Roman"/>
        <family val="1"/>
      </rPr>
      <t>,</t>
    </r>
    <r>
      <rPr>
        <b/>
        <sz val="12"/>
        <color indexed="17"/>
        <rFont val="Times New Roman"/>
        <family val="1"/>
      </rPr>
      <t xml:space="preserve"> Grundwert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61"/>
        <rFont val="Times New Roman"/>
        <family val="1"/>
      </rPr>
      <t>oder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Prozentwert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61"/>
        <rFont val="Times New Roman"/>
        <family val="1"/>
      </rPr>
      <t>!</t>
    </r>
  </si>
  <si>
    <t>T1  Bruchteile im Diagramm 1</t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</si>
</sst>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00000"/>
    <numFmt numFmtId="166" formatCode="0.000000000000000"/>
    <numFmt numFmtId="167" formatCode="0.0E+00"/>
    <numFmt numFmtId="168" formatCode="#\ ?/4"/>
    <numFmt numFmtId="169" formatCode="0.00000"/>
    <numFmt numFmtId="170" formatCode="#\ ?/10"/>
    <numFmt numFmtId="171" formatCode="#\ ?/2"/>
    <numFmt numFmtId="172" formatCode="#\ ?/8"/>
    <numFmt numFmtId="173" formatCode="#\ ?/100"/>
    <numFmt numFmtId="174" formatCode="dd/mm/yyyy"/>
    <numFmt numFmtId="175" formatCode="#\ ???/???"/>
    <numFmt numFmtId="176" formatCode="#,##0\ &quot;DM&quot;"/>
    <numFmt numFmtId="177" formatCode="mmm\ yyyy"/>
    <numFmt numFmtId="178" formatCode="0.0%"/>
  </numFmts>
  <fonts count="60">
    <font>
      <sz val="10"/>
      <name val="Times New Roman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0"/>
    </font>
    <font>
      <sz val="8"/>
      <name val="Times New Roman"/>
      <family val="1"/>
    </font>
    <font>
      <b/>
      <sz val="12"/>
      <color indexed="16"/>
      <name val="Times New Roman"/>
      <family val="1"/>
    </font>
    <font>
      <sz val="12"/>
      <color indexed="10"/>
      <name val="Wingdings"/>
      <family val="0"/>
    </font>
    <font>
      <sz val="8"/>
      <color indexed="17"/>
      <name val="Tahoma"/>
      <family val="2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16"/>
      <name val="Times New Roman"/>
      <family val="1"/>
    </font>
    <font>
      <sz val="10"/>
      <color indexed="14"/>
      <name val="Times New Roman"/>
      <family val="1"/>
    </font>
    <font>
      <sz val="8"/>
      <color indexed="12"/>
      <name val="Tahoma"/>
      <family val="2"/>
    </font>
    <font>
      <sz val="8"/>
      <color indexed="10"/>
      <name val="Tahoma"/>
      <family val="2"/>
    </font>
    <font>
      <sz val="8"/>
      <color indexed="14"/>
      <name val="Tahom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color indexed="16"/>
      <name val="Tahoma"/>
      <family val="2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sz val="8"/>
      <color indexed="61"/>
      <name val="Tahoma"/>
      <family val="2"/>
    </font>
    <font>
      <sz val="10"/>
      <color indexed="2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2.75"/>
      <name val="Times New Roman"/>
      <family val="0"/>
    </font>
    <font>
      <b/>
      <sz val="8.75"/>
      <name val="Times New Roman"/>
      <family val="1"/>
    </font>
    <font>
      <b/>
      <sz val="10.25"/>
      <name val="Times New Roman"/>
      <family val="1"/>
    </font>
    <font>
      <sz val="2.5"/>
      <name val="Times New Roman"/>
      <family val="0"/>
    </font>
    <font>
      <b/>
      <sz val="9.75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8"/>
      <color indexed="60"/>
      <name val="Tahoma"/>
      <family val="2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10"/>
      <color indexed="9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color indexed="57"/>
      <name val="Tahoma"/>
      <family val="2"/>
    </font>
    <font>
      <sz val="1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8"/>
      <color indexed="12"/>
      <name val="Tahoma"/>
      <family val="2"/>
    </font>
    <font>
      <b/>
      <sz val="8"/>
      <color indexed="14"/>
      <name val="Tahoma"/>
      <family val="2"/>
    </font>
    <font>
      <b/>
      <sz val="8"/>
      <color indexed="17"/>
      <name val="Tahoma"/>
      <family val="2"/>
    </font>
    <font>
      <sz val="10"/>
      <color indexed="52"/>
      <name val="Times New Roman"/>
      <family val="1"/>
    </font>
    <font>
      <b/>
      <sz val="16"/>
      <name val="Times New Roman"/>
      <family val="1"/>
    </font>
    <font>
      <sz val="8"/>
      <color indexed="14"/>
      <name val="Times New Roman"/>
      <family val="1"/>
    </font>
    <font>
      <sz val="8"/>
      <color indexed="17"/>
      <name val="Times New Roman"/>
      <family val="1"/>
    </font>
    <font>
      <b/>
      <sz val="8"/>
      <color indexed="16"/>
      <name val="Tahoma"/>
      <family val="2"/>
    </font>
    <font>
      <b/>
      <sz val="10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61"/>
      <name val="Times New Roman"/>
      <family val="1"/>
    </font>
    <font>
      <b/>
      <sz val="12"/>
      <color indexed="61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57"/>
      <name val="Times New Roman"/>
      <family val="1"/>
    </font>
    <font>
      <b/>
      <sz val="18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n">
        <color indexed="12"/>
      </right>
      <top style="thick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medium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0" fontId="0" fillId="5" borderId="2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locked="0"/>
    </xf>
    <xf numFmtId="0" fontId="0" fillId="6" borderId="2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47" fontId="0" fillId="0" borderId="0" xfId="0" applyNumberFormat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hidden="1"/>
    </xf>
    <xf numFmtId="45" fontId="5" fillId="2" borderId="0" xfId="0" applyNumberFormat="1" applyFont="1" applyFill="1" applyAlignment="1" applyProtection="1">
      <alignment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locked="0"/>
    </xf>
    <xf numFmtId="0" fontId="10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5" fillId="0" borderId="0" xfId="18" applyAlignment="1">
      <alignment/>
    </xf>
    <xf numFmtId="0" fontId="18" fillId="0" borderId="0" xfId="0" applyFont="1" applyAlignment="1">
      <alignment/>
    </xf>
    <xf numFmtId="0" fontId="19" fillId="0" borderId="0" xfId="18" applyFont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21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12" fontId="0" fillId="0" borderId="0" xfId="0" applyNumberFormat="1" applyAlignment="1">
      <alignment/>
    </xf>
    <xf numFmtId="0" fontId="29" fillId="0" borderId="0" xfId="0" applyFont="1" applyAlignment="1">
      <alignment/>
    </xf>
    <xf numFmtId="12" fontId="0" fillId="6" borderId="0" xfId="0" applyNumberFormat="1" applyFill="1" applyAlignment="1" applyProtection="1">
      <alignment/>
      <protection locked="0"/>
    </xf>
    <xf numFmtId="0" fontId="30" fillId="4" borderId="0" xfId="0" applyFont="1" applyFill="1" applyAlignment="1" applyProtection="1">
      <alignment/>
      <protection hidden="1"/>
    </xf>
    <xf numFmtId="16" fontId="0" fillId="0" borderId="0" xfId="0" applyNumberFormat="1" applyAlignment="1">
      <alignment/>
    </xf>
    <xf numFmtId="0" fontId="0" fillId="0" borderId="0" xfId="0" applyAlignment="1" quotePrefix="1">
      <alignment/>
    </xf>
    <xf numFmtId="0" fontId="33" fillId="0" borderId="0" xfId="0" applyFont="1" applyAlignment="1">
      <alignment/>
    </xf>
    <xf numFmtId="13" fontId="0" fillId="6" borderId="3" xfId="0" applyNumberFormat="1" applyFill="1" applyBorder="1" applyAlignment="1" applyProtection="1">
      <alignment/>
      <protection locked="0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5" fillId="2" borderId="1" xfId="0" applyFont="1" applyFill="1" applyBorder="1" applyAlignment="1">
      <alignment horizontal="center"/>
    </xf>
    <xf numFmtId="9" fontId="21" fillId="2" borderId="2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9" fontId="0" fillId="6" borderId="0" xfId="0" applyNumberFormat="1" applyFill="1" applyAlignment="1" applyProtection="1">
      <alignment/>
      <protection locked="0"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34" fillId="2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5" fillId="2" borderId="14" xfId="18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0" fontId="39" fillId="0" borderId="0" xfId="18" applyFont="1" applyAlignment="1">
      <alignment/>
    </xf>
    <xf numFmtId="0" fontId="40" fillId="0" borderId="0" xfId="0" applyFont="1" applyAlignment="1">
      <alignment/>
    </xf>
    <xf numFmtId="0" fontId="42" fillId="6" borderId="0" xfId="0" applyFont="1" applyFill="1" applyAlignment="1" applyProtection="1">
      <alignment/>
      <protection locked="0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0" fillId="3" borderId="15" xfId="0" applyFont="1" applyFill="1" applyBorder="1" applyAlignment="1" applyProtection="1">
      <alignment/>
      <protection hidden="1"/>
    </xf>
    <xf numFmtId="0" fontId="40" fillId="3" borderId="16" xfId="0" applyFont="1" applyFill="1" applyBorder="1" applyAlignment="1" applyProtection="1">
      <alignment/>
      <protection hidden="1"/>
    </xf>
    <xf numFmtId="0" fontId="40" fillId="3" borderId="17" xfId="0" applyFont="1" applyFill="1" applyBorder="1" applyAlignment="1" applyProtection="1">
      <alignment/>
      <protection hidden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5" fontId="0" fillId="0" borderId="0" xfId="0" applyNumberFormat="1" applyAlignment="1" applyProtection="1">
      <alignment/>
      <protection locked="0"/>
    </xf>
    <xf numFmtId="0" fontId="1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75" fontId="0" fillId="6" borderId="2" xfId="0" applyNumberFormat="1" applyFill="1" applyBorder="1" applyAlignment="1" applyProtection="1">
      <alignment/>
      <protection locked="0"/>
    </xf>
    <xf numFmtId="9" fontId="0" fillId="6" borderId="2" xfId="0" applyNumberFormat="1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35" fillId="2" borderId="1" xfId="0" applyFont="1" applyFill="1" applyBorder="1" applyAlignment="1">
      <alignment horizontal="right"/>
    </xf>
    <xf numFmtId="175" fontId="11" fillId="2" borderId="1" xfId="0" applyNumberFormat="1" applyFont="1" applyFill="1" applyBorder="1" applyAlignment="1">
      <alignment horizontal="right"/>
    </xf>
    <xf numFmtId="175" fontId="8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9" fontId="48" fillId="2" borderId="1" xfId="0" applyNumberFormat="1" applyFont="1" applyFill="1" applyBorder="1" applyAlignment="1">
      <alignment horizontal="right"/>
    </xf>
    <xf numFmtId="0" fontId="36" fillId="2" borderId="1" xfId="0" applyFont="1" applyFill="1" applyBorder="1" applyAlignment="1">
      <alignment horizontal="right"/>
    </xf>
    <xf numFmtId="9" fontId="8" fillId="2" borderId="1" xfId="0" applyNumberFormat="1" applyFont="1" applyFill="1" applyBorder="1" applyAlignment="1">
      <alignment horizontal="right"/>
    </xf>
    <xf numFmtId="9" fontId="0" fillId="5" borderId="1" xfId="0" applyNumberFormat="1" applyFill="1" applyBorder="1" applyAlignment="1" applyProtection="1">
      <alignment/>
      <protection hidden="1"/>
    </xf>
    <xf numFmtId="0" fontId="11" fillId="2" borderId="1" xfId="0" applyNumberFormat="1" applyFont="1" applyFill="1" applyBorder="1" applyAlignment="1">
      <alignment horizontal="right"/>
    </xf>
    <xf numFmtId="0" fontId="48" fillId="2" borderId="1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Alignment="1" applyProtection="1">
      <alignment/>
      <protection locked="0"/>
    </xf>
    <xf numFmtId="0" fontId="42" fillId="0" borderId="0" xfId="0" applyFont="1" applyFill="1" applyAlignment="1" applyProtection="1">
      <alignment/>
      <protection/>
    </xf>
    <xf numFmtId="0" fontId="34" fillId="0" borderId="0" xfId="0" applyFont="1" applyAlignment="1">
      <alignment horizontal="right"/>
    </xf>
    <xf numFmtId="9" fontId="49" fillId="5" borderId="0" xfId="0" applyNumberFormat="1" applyFont="1" applyFill="1" applyAlignment="1" applyProtection="1">
      <alignment horizontal="right"/>
      <protection hidden="1"/>
    </xf>
    <xf numFmtId="0" fontId="49" fillId="5" borderId="0" xfId="0" applyFont="1" applyFill="1" applyAlignment="1" applyProtection="1">
      <alignment horizontal="right"/>
      <protection hidden="1"/>
    </xf>
    <xf numFmtId="176" fontId="49" fillId="5" borderId="0" xfId="0" applyNumberFormat="1" applyFont="1" applyFill="1" applyAlignment="1" applyProtection="1">
      <alignment horizontal="center"/>
      <protection hidden="1"/>
    </xf>
    <xf numFmtId="176" fontId="49" fillId="5" borderId="0" xfId="0" applyNumberFormat="1" applyFont="1" applyFill="1" applyAlignment="1" applyProtection="1">
      <alignment horizontal="right"/>
      <protection hidden="1"/>
    </xf>
    <xf numFmtId="0" fontId="49" fillId="5" borderId="0" xfId="0" applyFont="1" applyFill="1" applyAlignment="1">
      <alignment horizontal="center"/>
    </xf>
    <xf numFmtId="0" fontId="1" fillId="2" borderId="18" xfId="0" applyFont="1" applyFill="1" applyBorder="1" applyAlignment="1">
      <alignment/>
    </xf>
    <xf numFmtId="0" fontId="38" fillId="0" borderId="0" xfId="0" applyFont="1" applyAlignment="1" applyProtection="1">
      <alignment/>
      <protection locked="0"/>
    </xf>
    <xf numFmtId="9" fontId="0" fillId="2" borderId="0" xfId="0" applyNumberFormat="1" applyFill="1" applyBorder="1" applyAlignment="1">
      <alignment/>
    </xf>
    <xf numFmtId="0" fontId="0" fillId="2" borderId="0" xfId="0" applyFill="1" applyBorder="1" applyAlignment="1" quotePrefix="1">
      <alignment/>
    </xf>
    <xf numFmtId="0" fontId="0" fillId="2" borderId="0" xfId="0" applyFill="1" applyBorder="1" applyAlignment="1" quotePrefix="1">
      <alignment horizontal="center"/>
    </xf>
    <xf numFmtId="0" fontId="29" fillId="2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175" fontId="0" fillId="0" borderId="0" xfId="0" applyNumberForma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" fillId="6" borderId="19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75" fontId="0" fillId="0" borderId="0" xfId="0" applyNumberFormat="1" applyFill="1" applyBorder="1" applyAlignment="1" applyProtection="1">
      <alignment/>
      <protection locked="0"/>
    </xf>
    <xf numFmtId="9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175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75" fontId="0" fillId="0" borderId="0" xfId="0" applyNumberFormat="1" applyFont="1" applyFill="1" applyBorder="1" applyAlignment="1" quotePrefix="1">
      <alignment horizontal="center"/>
    </xf>
    <xf numFmtId="9" fontId="0" fillId="0" borderId="0" xfId="0" applyNumberFormat="1" applyFont="1" applyFill="1" applyBorder="1" applyAlignment="1" quotePrefix="1">
      <alignment horizontal="center"/>
    </xf>
    <xf numFmtId="178" fontId="0" fillId="0" borderId="0" xfId="0" applyNumberFormat="1" applyFont="1" applyFill="1" applyBorder="1" applyAlignment="1" quotePrefix="1">
      <alignment horizontal="center"/>
    </xf>
    <xf numFmtId="171" fontId="0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75" fontId="11" fillId="2" borderId="19" xfId="0" applyNumberFormat="1" applyFont="1" applyFill="1" applyBorder="1" applyAlignment="1" quotePrefix="1">
      <alignment horizontal="center"/>
    </xf>
    <xf numFmtId="171" fontId="11" fillId="2" borderId="19" xfId="0" applyNumberFormat="1" applyFont="1" applyFill="1" applyBorder="1" applyAlignment="1" quotePrefix="1">
      <alignment horizontal="center"/>
    </xf>
    <xf numFmtId="9" fontId="9" fillId="2" borderId="19" xfId="0" applyNumberFormat="1" applyFont="1" applyFill="1" applyBorder="1" applyAlignment="1" quotePrefix="1">
      <alignment horizontal="center"/>
    </xf>
    <xf numFmtId="178" fontId="9" fillId="2" borderId="19" xfId="0" applyNumberFormat="1" applyFont="1" applyFill="1" applyBorder="1" applyAlignment="1" quotePrefix="1">
      <alignment horizontal="center"/>
    </xf>
    <xf numFmtId="0" fontId="0" fillId="6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hidden="1"/>
    </xf>
    <xf numFmtId="0" fontId="29" fillId="2" borderId="0" xfId="0" applyFont="1" applyFill="1" applyAlignment="1" applyProtection="1">
      <alignment horizontal="left"/>
      <protection hidden="1"/>
    </xf>
    <xf numFmtId="175" fontId="11" fillId="2" borderId="20" xfId="0" applyNumberFormat="1" applyFont="1" applyFill="1" applyBorder="1" applyAlignment="1" applyProtection="1">
      <alignment horizontal="center"/>
      <protection hidden="1"/>
    </xf>
    <xf numFmtId="0" fontId="9" fillId="2" borderId="21" xfId="0" applyFont="1" applyFill="1" applyBorder="1" applyAlignment="1" applyProtection="1">
      <alignment horizontal="center"/>
      <protection hidden="1"/>
    </xf>
    <xf numFmtId="175" fontId="11" fillId="2" borderId="22" xfId="0" applyNumberFormat="1" applyFont="1" applyFill="1" applyBorder="1" applyAlignment="1" applyProtection="1">
      <alignment horizontal="center"/>
      <protection hidden="1"/>
    </xf>
    <xf numFmtId="0" fontId="9" fillId="2" borderId="23" xfId="0" applyFont="1" applyFill="1" applyBorder="1" applyAlignment="1" applyProtection="1">
      <alignment horizontal="center"/>
      <protection hidden="1"/>
    </xf>
    <xf numFmtId="175" fontId="11" fillId="2" borderId="24" xfId="0" applyNumberFormat="1" applyFont="1" applyFill="1" applyBorder="1" applyAlignment="1" applyProtection="1">
      <alignment horizontal="center"/>
      <protection hidden="1"/>
    </xf>
    <xf numFmtId="0" fontId="50" fillId="2" borderId="25" xfId="0" applyFont="1" applyFill="1" applyBorder="1" applyAlignment="1" applyProtection="1">
      <alignment horizontal="center"/>
      <protection hidden="1"/>
    </xf>
    <xf numFmtId="0" fontId="4" fillId="2" borderId="26" xfId="0" applyFont="1" applyFill="1" applyBorder="1" applyAlignment="1" applyProtection="1">
      <alignment horizontal="center"/>
      <protection hidden="1"/>
    </xf>
    <xf numFmtId="0" fontId="50" fillId="2" borderId="23" xfId="0" applyFont="1" applyFill="1" applyBorder="1" applyAlignment="1" applyProtection="1">
      <alignment horizontal="center"/>
      <protection hidden="1"/>
    </xf>
    <xf numFmtId="175" fontId="9" fillId="2" borderId="27" xfId="0" applyNumberFormat="1" applyFont="1" applyFill="1" applyBorder="1" applyAlignment="1" applyProtection="1">
      <alignment horizontal="center"/>
      <protection hidden="1"/>
    </xf>
    <xf numFmtId="175" fontId="11" fillId="2" borderId="23" xfId="0" applyNumberFormat="1" applyFont="1" applyFill="1" applyBorder="1" applyAlignment="1" applyProtection="1">
      <alignment horizontal="center"/>
      <protection hidden="1"/>
    </xf>
    <xf numFmtId="175" fontId="9" fillId="2" borderId="22" xfId="0" applyNumberFormat="1" applyFont="1" applyFill="1" applyBorder="1" applyAlignment="1" applyProtection="1">
      <alignment horizontal="center"/>
      <protection hidden="1"/>
    </xf>
    <xf numFmtId="0" fontId="51" fillId="2" borderId="28" xfId="0" applyFont="1" applyFill="1" applyBorder="1" applyAlignment="1" applyProtection="1">
      <alignment horizontal="center"/>
      <protection hidden="1"/>
    </xf>
    <xf numFmtId="0" fontId="9" fillId="2" borderId="29" xfId="0" applyFont="1" applyFill="1" applyBorder="1" applyAlignment="1" applyProtection="1">
      <alignment horizontal="center"/>
      <protection hidden="1"/>
    </xf>
    <xf numFmtId="175" fontId="11" fillId="2" borderId="26" xfId="0" applyNumberFormat="1" applyFont="1" applyFill="1" applyBorder="1" applyAlignment="1" applyProtection="1">
      <alignment horizontal="center"/>
      <protection hidden="1"/>
    </xf>
    <xf numFmtId="0" fontId="4" fillId="2" borderId="30" xfId="0" applyFont="1" applyFill="1" applyBorder="1" applyAlignment="1" applyProtection="1">
      <alignment horizontal="left"/>
      <protection hidden="1"/>
    </xf>
    <xf numFmtId="178" fontId="0" fillId="2" borderId="0" xfId="0" applyNumberFormat="1" applyFill="1" applyBorder="1" applyAlignment="1">
      <alignment/>
    </xf>
    <xf numFmtId="0" fontId="53" fillId="0" borderId="0" xfId="0" applyFont="1" applyAlignment="1">
      <alignment/>
    </xf>
    <xf numFmtId="0" fontId="1" fillId="2" borderId="31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 quotePrefix="1">
      <alignment horizontal="center"/>
    </xf>
    <xf numFmtId="0" fontId="0" fillId="2" borderId="9" xfId="0" applyFill="1" applyBorder="1" applyAlignment="1" quotePrefix="1">
      <alignment horizontal="right"/>
    </xf>
    <xf numFmtId="0" fontId="0" fillId="2" borderId="0" xfId="0" applyFill="1" applyBorder="1" applyAlignment="1" quotePrefix="1">
      <alignment horizontal="right"/>
    </xf>
    <xf numFmtId="0" fontId="0" fillId="2" borderId="32" xfId="0" applyFill="1" applyBorder="1" applyAlignment="1" quotePrefix="1">
      <alignment horizontal="right"/>
    </xf>
    <xf numFmtId="0" fontId="0" fillId="2" borderId="33" xfId="0" applyFill="1" applyBorder="1" applyAlignment="1">
      <alignment horizontal="left"/>
    </xf>
    <xf numFmtId="0" fontId="0" fillId="2" borderId="33" xfId="0" applyFill="1" applyBorder="1" applyAlignment="1" quotePrefix="1">
      <alignment horizontal="right"/>
    </xf>
    <xf numFmtId="0" fontId="0" fillId="2" borderId="33" xfId="0" applyFill="1" applyBorder="1" applyAlignment="1" quotePrefix="1">
      <alignment/>
    </xf>
    <xf numFmtId="0" fontId="53" fillId="2" borderId="0" xfId="0" applyFont="1" applyFill="1" applyBorder="1" applyAlignment="1">
      <alignment/>
    </xf>
    <xf numFmtId="0" fontId="54" fillId="2" borderId="0" xfId="0" applyFont="1" applyFill="1" applyBorder="1" applyAlignment="1">
      <alignment/>
    </xf>
    <xf numFmtId="0" fontId="55" fillId="2" borderId="0" xfId="0" applyFont="1" applyFill="1" applyBorder="1" applyAlignment="1">
      <alignment/>
    </xf>
    <xf numFmtId="0" fontId="56" fillId="0" borderId="0" xfId="0" applyFont="1" applyAlignment="1">
      <alignment/>
    </xf>
    <xf numFmtId="0" fontId="57" fillId="2" borderId="0" xfId="0" applyFont="1" applyFill="1" applyAlignment="1" applyProtection="1">
      <alignment horizontal="right"/>
      <protection hidden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6" fillId="2" borderId="6" xfId="0" applyFont="1" applyFill="1" applyBorder="1" applyAlignment="1">
      <alignment/>
    </xf>
    <xf numFmtId="0" fontId="54" fillId="2" borderId="0" xfId="0" applyFont="1" applyFill="1" applyBorder="1" applyAlignment="1">
      <alignment horizontal="left"/>
    </xf>
    <xf numFmtId="0" fontId="58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>
      <alignment/>
    </xf>
    <xf numFmtId="0" fontId="29" fillId="2" borderId="9" xfId="0" applyFont="1" applyFill="1" applyBorder="1" applyAlignment="1">
      <alignment/>
    </xf>
    <xf numFmtId="0" fontId="34" fillId="2" borderId="9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33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9" fontId="0" fillId="2" borderId="0" xfId="0" applyNumberFormat="1" applyFont="1" applyFill="1" applyBorder="1" applyAlignment="1" applyProtection="1">
      <alignment horizontal="right"/>
      <protection hidden="1"/>
    </xf>
    <xf numFmtId="0" fontId="8" fillId="2" borderId="10" xfId="0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>
      <alignment horizontal="center"/>
    </xf>
    <xf numFmtId="0" fontId="0" fillId="2" borderId="35" xfId="0" applyFill="1" applyBorder="1" applyAlignment="1" quotePrefix="1">
      <alignment/>
    </xf>
    <xf numFmtId="45" fontId="5" fillId="2" borderId="0" xfId="0" applyNumberFormat="1" applyFont="1" applyFill="1" applyAlignment="1" applyProtection="1">
      <alignment horizont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993366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'T2'!$AE$3:$AN$3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10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'T2'!$AE$12:$AN$12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'P2'!$AE$3:$AN$3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'P2'!$AE$4:$AN$4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'P2'!$AE$5:$AN$5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Times New Roman"/>
                <a:ea typeface="Times New Roman"/>
                <a:cs typeface="Times New Roman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'P2'!$AE$6:$AN$6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'P2'!$AE$7:$AN$7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imes New Roman"/>
                <a:ea typeface="Times New Roman"/>
                <a:cs typeface="Times New Roman"/>
              </a:rPr>
              <a:t>6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'P2'!$AE$8:$AN$8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7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'P2'!$AE$9:$AN$9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8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'P2'!$AE$10:$AN$10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9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'P2'!$AE$11:$AN$11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'T2'!$AE$4:$AN$4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10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'P2'!$AE$12:$AN$12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'T2'!$AE$5:$AN$5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Times New Roman"/>
                <a:ea typeface="Times New Roman"/>
                <a:cs typeface="Times New Roman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'T2'!$AE$6:$AN$6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'T2'!$AE$7:$AN$7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imes New Roman"/>
                <a:ea typeface="Times New Roman"/>
                <a:cs typeface="Times New Roman"/>
              </a:rPr>
              <a:t>6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'T2'!$AE$8:$AN$8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7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'T2'!$AE$9:$AN$9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8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'T2'!$AE$10:$AN$10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9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'T2'!$AE$11:$AN$11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emf" /><Relationship Id="rId3" Type="http://schemas.openxmlformats.org/officeDocument/2006/relationships/hyperlink" Target="#Zins!H42" /><Relationship Id="rId4" Type="http://schemas.openxmlformats.org/officeDocument/2006/relationships/hyperlink" Target="#Zins!H42" /><Relationship Id="rId5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Relationship Id="rId12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emf" /><Relationship Id="rId4" Type="http://schemas.openxmlformats.org/officeDocument/2006/relationships/hyperlink" Target="#'P1'!A45" /><Relationship Id="rId5" Type="http://schemas.openxmlformats.org/officeDocument/2006/relationships/hyperlink" Target="#'P1'!A45" /><Relationship Id="rId6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image" Target="../media/image1.jpeg" /><Relationship Id="rId12" Type="http://schemas.openxmlformats.org/officeDocument/2006/relationships/image" Target="../media/image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9.jpeg" /><Relationship Id="rId3" Type="http://schemas.openxmlformats.org/officeDocument/2006/relationships/image" Target="../media/image6.emf" /><Relationship Id="rId4" Type="http://schemas.openxmlformats.org/officeDocument/2006/relationships/hyperlink" Target="#'P3'!R43" /><Relationship Id="rId5" Type="http://schemas.openxmlformats.org/officeDocument/2006/relationships/hyperlink" Target="#'P3'!R43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19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0</xdr:rowOff>
    </xdr:from>
    <xdr:to>
      <xdr:col>6</xdr:col>
      <xdr:colOff>390525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333375"/>
          <a:ext cx="295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6</xdr:row>
      <xdr:rowOff>66675</xdr:rowOff>
    </xdr:from>
    <xdr:to>
      <xdr:col>4</xdr:col>
      <xdr:colOff>200025</xdr:colOff>
      <xdr:row>7</xdr:row>
      <xdr:rowOff>57150</xdr:rowOff>
    </xdr:to>
    <xdr:pic macro="[0]!neu7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302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7</xdr:row>
      <xdr:rowOff>57150</xdr:rowOff>
    </xdr:from>
    <xdr:to>
      <xdr:col>5</xdr:col>
      <xdr:colOff>390525</xdr:colOff>
      <xdr:row>10</xdr:row>
      <xdr:rowOff>85725</xdr:rowOff>
    </xdr:to>
    <xdr:pic>
      <xdr:nvPicPr>
        <xdr:cNvPr id="2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1628775"/>
          <a:ext cx="295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942975</xdr:colOff>
      <xdr:row>36</xdr:row>
      <xdr:rowOff>57150</xdr:rowOff>
    </xdr:from>
    <xdr:ext cx="142875" cy="200025"/>
    <xdr:sp>
      <xdr:nvSpPr>
        <xdr:cNvPr id="3" name="TextBox 7"/>
        <xdr:cNvSpPr txBox="1">
          <a:spLocks noChangeArrowheads="1"/>
        </xdr:cNvSpPr>
      </xdr:nvSpPr>
      <xdr:spPr>
        <a:xfrm>
          <a:off x="1076325" y="63722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=</a:t>
          </a:r>
        </a:p>
      </xdr:txBody>
    </xdr:sp>
    <xdr:clientData/>
  </xdr:oneCellAnchor>
  <xdr:oneCellAnchor>
    <xdr:from>
      <xdr:col>1</xdr:col>
      <xdr:colOff>752475</xdr:colOff>
      <xdr:row>36</xdr:row>
      <xdr:rowOff>47625</xdr:rowOff>
    </xdr:from>
    <xdr:ext cx="152400" cy="200025"/>
    <xdr:sp>
      <xdr:nvSpPr>
        <xdr:cNvPr id="4" name="TextBox 10"/>
        <xdr:cNvSpPr txBox="1">
          <a:spLocks noChangeArrowheads="1"/>
        </xdr:cNvSpPr>
      </xdr:nvSpPr>
      <xdr:spPr>
        <a:xfrm>
          <a:off x="885825" y="636270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</a:t>
          </a:r>
        </a:p>
      </xdr:txBody>
    </xdr:sp>
    <xdr:clientData/>
  </xdr:oneCellAnchor>
  <xdr:oneCellAnchor>
    <xdr:from>
      <xdr:col>1</xdr:col>
      <xdr:colOff>942975</xdr:colOff>
      <xdr:row>39</xdr:row>
      <xdr:rowOff>57150</xdr:rowOff>
    </xdr:from>
    <xdr:ext cx="142875" cy="200025"/>
    <xdr:sp>
      <xdr:nvSpPr>
        <xdr:cNvPr id="5" name="TextBox 13"/>
        <xdr:cNvSpPr txBox="1">
          <a:spLocks noChangeArrowheads="1"/>
        </xdr:cNvSpPr>
      </xdr:nvSpPr>
      <xdr:spPr>
        <a:xfrm>
          <a:off x="1076325" y="68580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=</a:t>
          </a:r>
        </a:p>
      </xdr:txBody>
    </xdr:sp>
    <xdr:clientData/>
  </xdr:oneCellAnchor>
  <xdr:oneCellAnchor>
    <xdr:from>
      <xdr:col>1</xdr:col>
      <xdr:colOff>752475</xdr:colOff>
      <xdr:row>39</xdr:row>
      <xdr:rowOff>47625</xdr:rowOff>
    </xdr:from>
    <xdr:ext cx="152400" cy="200025"/>
    <xdr:sp>
      <xdr:nvSpPr>
        <xdr:cNvPr id="6" name="TextBox 14"/>
        <xdr:cNvSpPr txBox="1">
          <a:spLocks noChangeArrowheads="1"/>
        </xdr:cNvSpPr>
      </xdr:nvSpPr>
      <xdr:spPr>
        <a:xfrm>
          <a:off x="885825" y="684847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</a:t>
          </a:r>
        </a:p>
      </xdr:txBody>
    </xdr:sp>
    <xdr:clientData/>
  </xdr:oneCellAnchor>
  <xdr:twoCellAnchor editAs="oneCell">
    <xdr:from>
      <xdr:col>5</xdr:col>
      <xdr:colOff>561975</xdr:colOff>
      <xdr:row>6</xdr:row>
      <xdr:rowOff>19050</xdr:rowOff>
    </xdr:from>
    <xdr:to>
      <xdr:col>5</xdr:col>
      <xdr:colOff>857250</xdr:colOff>
      <xdr:row>7</xdr:row>
      <xdr:rowOff>19050</xdr:rowOff>
    </xdr:to>
    <xdr:pic macro="[0]!anfang7">
      <xdr:nvPicPr>
        <xdr:cNvPr id="7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1295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47625</xdr:rowOff>
    </xdr:from>
    <xdr:to>
      <xdr:col>3</xdr:col>
      <xdr:colOff>133350</xdr:colOff>
      <xdr:row>6</xdr:row>
      <xdr:rowOff>95250</xdr:rowOff>
    </xdr:to>
    <xdr:sp>
      <xdr:nvSpPr>
        <xdr:cNvPr id="1" name="Rectangle 2"/>
        <xdr:cNvSpPr>
          <a:spLocks/>
        </xdr:cNvSpPr>
      </xdr:nvSpPr>
      <xdr:spPr>
        <a:xfrm>
          <a:off x="790575" y="47625"/>
          <a:ext cx="14001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2</xdr:row>
      <xdr:rowOff>47625</xdr:rowOff>
    </xdr:from>
    <xdr:to>
      <xdr:col>11</xdr:col>
      <xdr:colOff>228600</xdr:colOff>
      <xdr:row>4</xdr:row>
      <xdr:rowOff>9525</xdr:rowOff>
    </xdr:to>
    <xdr:pic macro="[0]!anfang"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0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10</xdr:row>
      <xdr:rowOff>28575</xdr:rowOff>
    </xdr:from>
    <xdr:to>
      <xdr:col>11</xdr:col>
      <xdr:colOff>247650</xdr:colOff>
      <xdr:row>11</xdr:row>
      <xdr:rowOff>152400</xdr:rowOff>
    </xdr:to>
    <xdr:pic macro="[0]!ende"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68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2</xdr:row>
      <xdr:rowOff>47625</xdr:rowOff>
    </xdr:from>
    <xdr:to>
      <xdr:col>11</xdr:col>
      <xdr:colOff>228600</xdr:colOff>
      <xdr:row>4</xdr:row>
      <xdr:rowOff>9525</xdr:rowOff>
    </xdr:to>
    <xdr:pic macro="[0]!anfang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0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10</xdr:row>
      <xdr:rowOff>28575</xdr:rowOff>
    </xdr:from>
    <xdr:to>
      <xdr:col>11</xdr:col>
      <xdr:colOff>247650</xdr:colOff>
      <xdr:row>11</xdr:row>
      <xdr:rowOff>152400</xdr:rowOff>
    </xdr:to>
    <xdr:pic macro="[0]!ende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68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</xdr:row>
      <xdr:rowOff>19050</xdr:rowOff>
    </xdr:from>
    <xdr:to>
      <xdr:col>2</xdr:col>
      <xdr:colOff>561975</xdr:colOff>
      <xdr:row>7</xdr:row>
      <xdr:rowOff>123825</xdr:rowOff>
    </xdr:to>
    <xdr:graphicFrame>
      <xdr:nvGraphicFramePr>
        <xdr:cNvPr id="1" name="Chart 5"/>
        <xdr:cNvGraphicFramePr/>
      </xdr:nvGraphicFramePr>
      <xdr:xfrm>
        <a:off x="19050" y="180975"/>
        <a:ext cx="1381125" cy="111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161925</xdr:colOff>
      <xdr:row>0</xdr:row>
      <xdr:rowOff>152400</xdr:rowOff>
    </xdr:from>
    <xdr:to>
      <xdr:col>4</xdr:col>
      <xdr:colOff>495300</xdr:colOff>
      <xdr:row>7</xdr:row>
      <xdr:rowOff>123825</xdr:rowOff>
    </xdr:to>
    <xdr:graphicFrame>
      <xdr:nvGraphicFramePr>
        <xdr:cNvPr id="2" name="Chart 7"/>
        <xdr:cNvGraphicFramePr/>
      </xdr:nvGraphicFramePr>
      <xdr:xfrm>
        <a:off x="1000125" y="152400"/>
        <a:ext cx="1343025" cy="114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4</xdr:col>
      <xdr:colOff>104775</xdr:colOff>
      <xdr:row>1</xdr:row>
      <xdr:rowOff>0</xdr:rowOff>
    </xdr:from>
    <xdr:to>
      <xdr:col>6</xdr:col>
      <xdr:colOff>457200</xdr:colOff>
      <xdr:row>7</xdr:row>
      <xdr:rowOff>114300</xdr:rowOff>
    </xdr:to>
    <xdr:graphicFrame>
      <xdr:nvGraphicFramePr>
        <xdr:cNvPr id="3" name="Chart 8"/>
        <xdr:cNvGraphicFramePr/>
      </xdr:nvGraphicFramePr>
      <xdr:xfrm>
        <a:off x="1952625" y="161925"/>
        <a:ext cx="127635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114300</xdr:colOff>
      <xdr:row>0</xdr:row>
      <xdr:rowOff>152400</xdr:rowOff>
    </xdr:from>
    <xdr:to>
      <xdr:col>8</xdr:col>
      <xdr:colOff>514350</xdr:colOff>
      <xdr:row>7</xdr:row>
      <xdr:rowOff>114300</xdr:rowOff>
    </xdr:to>
    <xdr:graphicFrame>
      <xdr:nvGraphicFramePr>
        <xdr:cNvPr id="4" name="Chart 9"/>
        <xdr:cNvGraphicFramePr/>
      </xdr:nvGraphicFramePr>
      <xdr:xfrm>
        <a:off x="2886075" y="152400"/>
        <a:ext cx="1352550" cy="113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8</xdr:col>
      <xdr:colOff>104775</xdr:colOff>
      <xdr:row>0</xdr:row>
      <xdr:rowOff>152400</xdr:rowOff>
    </xdr:from>
    <xdr:to>
      <xdr:col>11</xdr:col>
      <xdr:colOff>76200</xdr:colOff>
      <xdr:row>7</xdr:row>
      <xdr:rowOff>123825</xdr:rowOff>
    </xdr:to>
    <xdr:graphicFrame>
      <xdr:nvGraphicFramePr>
        <xdr:cNvPr id="5" name="Chart 10"/>
        <xdr:cNvGraphicFramePr/>
      </xdr:nvGraphicFramePr>
      <xdr:xfrm>
        <a:off x="3829050" y="152400"/>
        <a:ext cx="1371600" cy="114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0</xdr:col>
      <xdr:colOff>9525</xdr:colOff>
      <xdr:row>9</xdr:row>
      <xdr:rowOff>0</xdr:rowOff>
    </xdr:from>
    <xdr:to>
      <xdr:col>2</xdr:col>
      <xdr:colOff>533400</xdr:colOff>
      <xdr:row>15</xdr:row>
      <xdr:rowOff>142875</xdr:rowOff>
    </xdr:to>
    <xdr:graphicFrame>
      <xdr:nvGraphicFramePr>
        <xdr:cNvPr id="6" name="Chart 11"/>
        <xdr:cNvGraphicFramePr/>
      </xdr:nvGraphicFramePr>
      <xdr:xfrm>
        <a:off x="9525" y="1495425"/>
        <a:ext cx="1362075" cy="1114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</xdr:col>
      <xdr:colOff>152400</xdr:colOff>
      <xdr:row>8</xdr:row>
      <xdr:rowOff>152400</xdr:rowOff>
    </xdr:from>
    <xdr:to>
      <xdr:col>4</xdr:col>
      <xdr:colOff>504825</xdr:colOff>
      <xdr:row>15</xdr:row>
      <xdr:rowOff>142875</xdr:rowOff>
    </xdr:to>
    <xdr:graphicFrame>
      <xdr:nvGraphicFramePr>
        <xdr:cNvPr id="7" name="Chart 13"/>
        <xdr:cNvGraphicFramePr/>
      </xdr:nvGraphicFramePr>
      <xdr:xfrm>
        <a:off x="990600" y="1485900"/>
        <a:ext cx="1362075" cy="1123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4</xdr:col>
      <xdr:colOff>104775</xdr:colOff>
      <xdr:row>9</xdr:row>
      <xdr:rowOff>0</xdr:rowOff>
    </xdr:from>
    <xdr:to>
      <xdr:col>6</xdr:col>
      <xdr:colOff>552450</xdr:colOff>
      <xdr:row>15</xdr:row>
      <xdr:rowOff>142875</xdr:rowOff>
    </xdr:to>
    <xdr:graphicFrame>
      <xdr:nvGraphicFramePr>
        <xdr:cNvPr id="8" name="Chart 14"/>
        <xdr:cNvGraphicFramePr/>
      </xdr:nvGraphicFramePr>
      <xdr:xfrm>
        <a:off x="1952625" y="1495425"/>
        <a:ext cx="1371600" cy="1114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6</xdr:col>
      <xdr:colOff>142875</xdr:colOff>
      <xdr:row>9</xdr:row>
      <xdr:rowOff>0</xdr:rowOff>
    </xdr:from>
    <xdr:to>
      <xdr:col>8</xdr:col>
      <xdr:colOff>542925</xdr:colOff>
      <xdr:row>15</xdr:row>
      <xdr:rowOff>142875</xdr:rowOff>
    </xdr:to>
    <xdr:graphicFrame>
      <xdr:nvGraphicFramePr>
        <xdr:cNvPr id="9" name="Chart 15"/>
        <xdr:cNvGraphicFramePr/>
      </xdr:nvGraphicFramePr>
      <xdr:xfrm>
        <a:off x="2914650" y="1495425"/>
        <a:ext cx="1352550" cy="1114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8</xdr:col>
      <xdr:colOff>133350</xdr:colOff>
      <xdr:row>9</xdr:row>
      <xdr:rowOff>0</xdr:rowOff>
    </xdr:from>
    <xdr:to>
      <xdr:col>11</xdr:col>
      <xdr:colOff>85725</xdr:colOff>
      <xdr:row>15</xdr:row>
      <xdr:rowOff>142875</xdr:rowOff>
    </xdr:to>
    <xdr:graphicFrame>
      <xdr:nvGraphicFramePr>
        <xdr:cNvPr id="10" name="Chart 16"/>
        <xdr:cNvGraphicFramePr/>
      </xdr:nvGraphicFramePr>
      <xdr:xfrm>
        <a:off x="3857625" y="1495425"/>
        <a:ext cx="1352550" cy="1114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10</xdr:col>
      <xdr:colOff>333375</xdr:colOff>
      <xdr:row>1</xdr:row>
      <xdr:rowOff>95250</xdr:rowOff>
    </xdr:from>
    <xdr:to>
      <xdr:col>12</xdr:col>
      <xdr:colOff>85725</xdr:colOff>
      <xdr:row>3</xdr:row>
      <xdr:rowOff>9525</xdr:rowOff>
    </xdr:to>
    <xdr:pic macro="[0]!neu2">
      <xdr:nvPicPr>
        <xdr:cNvPr id="11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257175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7</xdr:row>
      <xdr:rowOff>152400</xdr:rowOff>
    </xdr:from>
    <xdr:to>
      <xdr:col>11</xdr:col>
      <xdr:colOff>342900</xdr:colOff>
      <xdr:row>9</xdr:row>
      <xdr:rowOff>133350</xdr:rowOff>
    </xdr:to>
    <xdr:pic macro="[0]!anfang2">
      <xdr:nvPicPr>
        <xdr:cNvPr id="12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62550" y="13239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2</xdr:row>
      <xdr:rowOff>47625</xdr:rowOff>
    </xdr:from>
    <xdr:to>
      <xdr:col>11</xdr:col>
      <xdr:colOff>228600</xdr:colOff>
      <xdr:row>4</xdr:row>
      <xdr:rowOff>9525</xdr:rowOff>
    </xdr:to>
    <xdr:pic macro="[0]!anfang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0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10</xdr:row>
      <xdr:rowOff>28575</xdr:rowOff>
    </xdr:from>
    <xdr:to>
      <xdr:col>11</xdr:col>
      <xdr:colOff>247650</xdr:colOff>
      <xdr:row>11</xdr:row>
      <xdr:rowOff>152400</xdr:rowOff>
    </xdr:to>
    <xdr:pic macro="[0]!ende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68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66675</xdr:colOff>
      <xdr:row>38</xdr:row>
      <xdr:rowOff>66675</xdr:rowOff>
    </xdr:from>
    <xdr:ext cx="142875" cy="200025"/>
    <xdr:sp>
      <xdr:nvSpPr>
        <xdr:cNvPr id="3" name="TextBox 4"/>
        <xdr:cNvSpPr txBox="1">
          <a:spLocks noChangeArrowheads="1"/>
        </xdr:cNvSpPr>
      </xdr:nvSpPr>
      <xdr:spPr>
        <a:xfrm>
          <a:off x="4095750" y="63722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=</a:t>
          </a:r>
        </a:p>
      </xdr:txBody>
    </xdr:sp>
    <xdr:clientData/>
  </xdr:oneCellAnchor>
  <xdr:oneCellAnchor>
    <xdr:from>
      <xdr:col>10</xdr:col>
      <xdr:colOff>66675</xdr:colOff>
      <xdr:row>41</xdr:row>
      <xdr:rowOff>66675</xdr:rowOff>
    </xdr:from>
    <xdr:ext cx="142875" cy="200025"/>
    <xdr:sp>
      <xdr:nvSpPr>
        <xdr:cNvPr id="4" name="TextBox 5"/>
        <xdr:cNvSpPr txBox="1">
          <a:spLocks noChangeArrowheads="1"/>
        </xdr:cNvSpPr>
      </xdr:nvSpPr>
      <xdr:spPr>
        <a:xfrm>
          <a:off x="4095750" y="68580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=</a:t>
          </a:r>
        </a:p>
      </xdr:txBody>
    </xdr:sp>
    <xdr:clientData/>
  </xdr:oneCellAnchor>
  <xdr:oneCellAnchor>
    <xdr:from>
      <xdr:col>10</xdr:col>
      <xdr:colOff>66675</xdr:colOff>
      <xdr:row>44</xdr:row>
      <xdr:rowOff>66675</xdr:rowOff>
    </xdr:from>
    <xdr:ext cx="142875" cy="200025"/>
    <xdr:sp>
      <xdr:nvSpPr>
        <xdr:cNvPr id="5" name="TextBox 6"/>
        <xdr:cNvSpPr txBox="1">
          <a:spLocks noChangeArrowheads="1"/>
        </xdr:cNvSpPr>
      </xdr:nvSpPr>
      <xdr:spPr>
        <a:xfrm>
          <a:off x="4095750" y="73437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=</a:t>
          </a:r>
        </a:p>
      </xdr:txBody>
    </xdr:sp>
    <xdr:clientData/>
  </xdr:oneCellAnchor>
  <xdr:oneCellAnchor>
    <xdr:from>
      <xdr:col>10</xdr:col>
      <xdr:colOff>66675</xdr:colOff>
      <xdr:row>47</xdr:row>
      <xdr:rowOff>66675</xdr:rowOff>
    </xdr:from>
    <xdr:ext cx="142875" cy="200025"/>
    <xdr:sp>
      <xdr:nvSpPr>
        <xdr:cNvPr id="6" name="TextBox 7"/>
        <xdr:cNvSpPr txBox="1">
          <a:spLocks noChangeArrowheads="1"/>
        </xdr:cNvSpPr>
      </xdr:nvSpPr>
      <xdr:spPr>
        <a:xfrm>
          <a:off x="4095750" y="78295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=</a:t>
          </a:r>
        </a:p>
      </xdr:txBody>
    </xdr:sp>
    <xdr:clientData/>
  </xdr:oneCellAnchor>
  <xdr:oneCellAnchor>
    <xdr:from>
      <xdr:col>9</xdr:col>
      <xdr:colOff>47625</xdr:colOff>
      <xdr:row>41</xdr:row>
      <xdr:rowOff>66675</xdr:rowOff>
    </xdr:from>
    <xdr:ext cx="200025" cy="200025"/>
    <xdr:sp>
      <xdr:nvSpPr>
        <xdr:cNvPr id="7" name="TextBox 8"/>
        <xdr:cNvSpPr txBox="1">
          <a:spLocks noChangeArrowheads="1"/>
        </xdr:cNvSpPr>
      </xdr:nvSpPr>
      <xdr:spPr>
        <a:xfrm>
          <a:off x="3857625" y="68580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W</a:t>
          </a:r>
        </a:p>
      </xdr:txBody>
    </xdr:sp>
    <xdr:clientData/>
  </xdr:oneCellAnchor>
  <xdr:oneCellAnchor>
    <xdr:from>
      <xdr:col>9</xdr:col>
      <xdr:colOff>104775</xdr:colOff>
      <xdr:row>44</xdr:row>
      <xdr:rowOff>66675</xdr:rowOff>
    </xdr:from>
    <xdr:ext cx="133350" cy="200025"/>
    <xdr:sp>
      <xdr:nvSpPr>
        <xdr:cNvPr id="8" name="TextBox 9"/>
        <xdr:cNvSpPr txBox="1">
          <a:spLocks noChangeArrowheads="1"/>
        </xdr:cNvSpPr>
      </xdr:nvSpPr>
      <xdr:spPr>
        <a:xfrm>
          <a:off x="3914775" y="73437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p</a:t>
          </a:r>
        </a:p>
      </xdr:txBody>
    </xdr:sp>
    <xdr:clientData/>
  </xdr:oneCellAnchor>
  <xdr:oneCellAnchor>
    <xdr:from>
      <xdr:col>9</xdr:col>
      <xdr:colOff>104775</xdr:colOff>
      <xdr:row>47</xdr:row>
      <xdr:rowOff>57150</xdr:rowOff>
    </xdr:from>
    <xdr:ext cx="161925" cy="200025"/>
    <xdr:sp>
      <xdr:nvSpPr>
        <xdr:cNvPr id="9" name="TextBox 10"/>
        <xdr:cNvSpPr txBox="1">
          <a:spLocks noChangeArrowheads="1"/>
        </xdr:cNvSpPr>
      </xdr:nvSpPr>
      <xdr:spPr>
        <a:xfrm>
          <a:off x="3914775" y="78200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oneCellAnchor>
  <xdr:twoCellAnchor>
    <xdr:from>
      <xdr:col>7</xdr:col>
      <xdr:colOff>85725</xdr:colOff>
      <xdr:row>12</xdr:row>
      <xdr:rowOff>85725</xdr:rowOff>
    </xdr:from>
    <xdr:to>
      <xdr:col>7</xdr:col>
      <xdr:colOff>381000</xdr:colOff>
      <xdr:row>15</xdr:row>
      <xdr:rowOff>47625</xdr:rowOff>
    </xdr:to>
    <xdr:pic>
      <xdr:nvPicPr>
        <xdr:cNvPr id="10" name="Picture 1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2066925"/>
          <a:ext cx="295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41</xdr:row>
      <xdr:rowOff>123825</xdr:rowOff>
    </xdr:from>
    <xdr:to>
      <xdr:col>7</xdr:col>
      <xdr:colOff>342900</xdr:colOff>
      <xdr:row>43</xdr:row>
      <xdr:rowOff>133350</xdr:rowOff>
    </xdr:to>
    <xdr:pic macro="[0]!proz">
      <xdr:nvPicPr>
        <xdr:cNvPr id="11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62225" y="69151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</xdr:row>
      <xdr:rowOff>19050</xdr:rowOff>
    </xdr:from>
    <xdr:to>
      <xdr:col>2</xdr:col>
      <xdr:colOff>561975</xdr:colOff>
      <xdr:row>7</xdr:row>
      <xdr:rowOff>123825</xdr:rowOff>
    </xdr:to>
    <xdr:graphicFrame>
      <xdr:nvGraphicFramePr>
        <xdr:cNvPr id="1" name="Chart 1"/>
        <xdr:cNvGraphicFramePr/>
      </xdr:nvGraphicFramePr>
      <xdr:xfrm>
        <a:off x="19050" y="180975"/>
        <a:ext cx="1381125" cy="111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161925</xdr:colOff>
      <xdr:row>0</xdr:row>
      <xdr:rowOff>152400</xdr:rowOff>
    </xdr:from>
    <xdr:to>
      <xdr:col>4</xdr:col>
      <xdr:colOff>495300</xdr:colOff>
      <xdr:row>7</xdr:row>
      <xdr:rowOff>123825</xdr:rowOff>
    </xdr:to>
    <xdr:graphicFrame>
      <xdr:nvGraphicFramePr>
        <xdr:cNvPr id="2" name="Chart 2"/>
        <xdr:cNvGraphicFramePr/>
      </xdr:nvGraphicFramePr>
      <xdr:xfrm>
        <a:off x="1000125" y="152400"/>
        <a:ext cx="1343025" cy="114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4</xdr:col>
      <xdr:colOff>104775</xdr:colOff>
      <xdr:row>1</xdr:row>
      <xdr:rowOff>0</xdr:rowOff>
    </xdr:from>
    <xdr:to>
      <xdr:col>6</xdr:col>
      <xdr:colOff>457200</xdr:colOff>
      <xdr:row>7</xdr:row>
      <xdr:rowOff>114300</xdr:rowOff>
    </xdr:to>
    <xdr:graphicFrame>
      <xdr:nvGraphicFramePr>
        <xdr:cNvPr id="3" name="Chart 3"/>
        <xdr:cNvGraphicFramePr/>
      </xdr:nvGraphicFramePr>
      <xdr:xfrm>
        <a:off x="1952625" y="161925"/>
        <a:ext cx="127635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114300</xdr:colOff>
      <xdr:row>0</xdr:row>
      <xdr:rowOff>152400</xdr:rowOff>
    </xdr:from>
    <xdr:to>
      <xdr:col>8</xdr:col>
      <xdr:colOff>514350</xdr:colOff>
      <xdr:row>7</xdr:row>
      <xdr:rowOff>114300</xdr:rowOff>
    </xdr:to>
    <xdr:graphicFrame>
      <xdr:nvGraphicFramePr>
        <xdr:cNvPr id="4" name="Chart 4"/>
        <xdr:cNvGraphicFramePr/>
      </xdr:nvGraphicFramePr>
      <xdr:xfrm>
        <a:off x="2886075" y="152400"/>
        <a:ext cx="1352550" cy="113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8</xdr:col>
      <xdr:colOff>104775</xdr:colOff>
      <xdr:row>0</xdr:row>
      <xdr:rowOff>152400</xdr:rowOff>
    </xdr:from>
    <xdr:to>
      <xdr:col>11</xdr:col>
      <xdr:colOff>76200</xdr:colOff>
      <xdr:row>7</xdr:row>
      <xdr:rowOff>123825</xdr:rowOff>
    </xdr:to>
    <xdr:graphicFrame>
      <xdr:nvGraphicFramePr>
        <xdr:cNvPr id="5" name="Chart 5"/>
        <xdr:cNvGraphicFramePr/>
      </xdr:nvGraphicFramePr>
      <xdr:xfrm>
        <a:off x="3829050" y="152400"/>
        <a:ext cx="1371600" cy="114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0</xdr:col>
      <xdr:colOff>9525</xdr:colOff>
      <xdr:row>9</xdr:row>
      <xdr:rowOff>0</xdr:rowOff>
    </xdr:from>
    <xdr:to>
      <xdr:col>2</xdr:col>
      <xdr:colOff>533400</xdr:colOff>
      <xdr:row>15</xdr:row>
      <xdr:rowOff>142875</xdr:rowOff>
    </xdr:to>
    <xdr:graphicFrame>
      <xdr:nvGraphicFramePr>
        <xdr:cNvPr id="6" name="Chart 6"/>
        <xdr:cNvGraphicFramePr/>
      </xdr:nvGraphicFramePr>
      <xdr:xfrm>
        <a:off x="9525" y="1495425"/>
        <a:ext cx="1362075" cy="1114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</xdr:col>
      <xdr:colOff>152400</xdr:colOff>
      <xdr:row>8</xdr:row>
      <xdr:rowOff>152400</xdr:rowOff>
    </xdr:from>
    <xdr:to>
      <xdr:col>4</xdr:col>
      <xdr:colOff>504825</xdr:colOff>
      <xdr:row>15</xdr:row>
      <xdr:rowOff>142875</xdr:rowOff>
    </xdr:to>
    <xdr:graphicFrame>
      <xdr:nvGraphicFramePr>
        <xdr:cNvPr id="7" name="Chart 7"/>
        <xdr:cNvGraphicFramePr/>
      </xdr:nvGraphicFramePr>
      <xdr:xfrm>
        <a:off x="990600" y="1485900"/>
        <a:ext cx="1362075" cy="1123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4</xdr:col>
      <xdr:colOff>104775</xdr:colOff>
      <xdr:row>9</xdr:row>
      <xdr:rowOff>0</xdr:rowOff>
    </xdr:from>
    <xdr:to>
      <xdr:col>6</xdr:col>
      <xdr:colOff>552450</xdr:colOff>
      <xdr:row>15</xdr:row>
      <xdr:rowOff>142875</xdr:rowOff>
    </xdr:to>
    <xdr:graphicFrame>
      <xdr:nvGraphicFramePr>
        <xdr:cNvPr id="8" name="Chart 8"/>
        <xdr:cNvGraphicFramePr/>
      </xdr:nvGraphicFramePr>
      <xdr:xfrm>
        <a:off x="1952625" y="1495425"/>
        <a:ext cx="1371600" cy="1114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6</xdr:col>
      <xdr:colOff>142875</xdr:colOff>
      <xdr:row>9</xdr:row>
      <xdr:rowOff>0</xdr:rowOff>
    </xdr:from>
    <xdr:to>
      <xdr:col>8</xdr:col>
      <xdr:colOff>542925</xdr:colOff>
      <xdr:row>15</xdr:row>
      <xdr:rowOff>142875</xdr:rowOff>
    </xdr:to>
    <xdr:graphicFrame>
      <xdr:nvGraphicFramePr>
        <xdr:cNvPr id="9" name="Chart 9"/>
        <xdr:cNvGraphicFramePr/>
      </xdr:nvGraphicFramePr>
      <xdr:xfrm>
        <a:off x="2914650" y="1495425"/>
        <a:ext cx="1352550" cy="1114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8</xdr:col>
      <xdr:colOff>133350</xdr:colOff>
      <xdr:row>9</xdr:row>
      <xdr:rowOff>0</xdr:rowOff>
    </xdr:from>
    <xdr:to>
      <xdr:col>11</xdr:col>
      <xdr:colOff>85725</xdr:colOff>
      <xdr:row>15</xdr:row>
      <xdr:rowOff>142875</xdr:rowOff>
    </xdr:to>
    <xdr:graphicFrame>
      <xdr:nvGraphicFramePr>
        <xdr:cNvPr id="10" name="Chart 10"/>
        <xdr:cNvGraphicFramePr/>
      </xdr:nvGraphicFramePr>
      <xdr:xfrm>
        <a:off x="3857625" y="1495425"/>
        <a:ext cx="1352550" cy="1114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10</xdr:col>
      <xdr:colOff>266700</xdr:colOff>
      <xdr:row>1</xdr:row>
      <xdr:rowOff>104775</xdr:rowOff>
    </xdr:from>
    <xdr:to>
      <xdr:col>12</xdr:col>
      <xdr:colOff>19050</xdr:colOff>
      <xdr:row>3</xdr:row>
      <xdr:rowOff>19050</xdr:rowOff>
    </xdr:to>
    <xdr:pic macro="[0]!neu2"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43475" y="26670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8</xdr:row>
      <xdr:rowOff>9525</xdr:rowOff>
    </xdr:from>
    <xdr:to>
      <xdr:col>11</xdr:col>
      <xdr:colOff>323850</xdr:colOff>
      <xdr:row>9</xdr:row>
      <xdr:rowOff>133350</xdr:rowOff>
    </xdr:to>
    <xdr:pic macro="[0]!anfang2"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62550" y="1343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6</xdr:row>
      <xdr:rowOff>219075</xdr:rowOff>
    </xdr:from>
    <xdr:to>
      <xdr:col>3</xdr:col>
      <xdr:colOff>542925</xdr:colOff>
      <xdr:row>8</xdr:row>
      <xdr:rowOff>47625</xdr:rowOff>
    </xdr:to>
    <xdr:pic macro="[0]!neu7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524000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6</xdr:row>
      <xdr:rowOff>9525</xdr:rowOff>
    </xdr:from>
    <xdr:to>
      <xdr:col>3</xdr:col>
      <xdr:colOff>1219200</xdr:colOff>
      <xdr:row>7</xdr:row>
      <xdr:rowOff>9525</xdr:rowOff>
    </xdr:to>
    <xdr:pic macro="[0]!anfang7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314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104775</xdr:colOff>
      <xdr:row>57</xdr:row>
      <xdr:rowOff>76200</xdr:rowOff>
    </xdr:from>
    <xdr:ext cx="295275" cy="200025"/>
    <xdr:sp>
      <xdr:nvSpPr>
        <xdr:cNvPr id="3" name="TextBox 6"/>
        <xdr:cNvSpPr txBox="1">
          <a:spLocks noChangeArrowheads="1"/>
        </xdr:cNvSpPr>
      </xdr:nvSpPr>
      <xdr:spPr>
        <a:xfrm>
          <a:off x="8534400" y="982027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W =</a:t>
          </a:r>
        </a:p>
      </xdr:txBody>
    </xdr:sp>
    <xdr:clientData/>
  </xdr:oneCellAnchor>
  <xdr:oneCellAnchor>
    <xdr:from>
      <xdr:col>11</xdr:col>
      <xdr:colOff>123825</xdr:colOff>
      <xdr:row>57</xdr:row>
      <xdr:rowOff>76200</xdr:rowOff>
    </xdr:from>
    <xdr:ext cx="247650" cy="200025"/>
    <xdr:sp>
      <xdr:nvSpPr>
        <xdr:cNvPr id="4" name="TextBox 7"/>
        <xdr:cNvSpPr txBox="1">
          <a:spLocks noChangeArrowheads="1"/>
        </xdr:cNvSpPr>
      </xdr:nvSpPr>
      <xdr:spPr>
        <a:xfrm>
          <a:off x="6962775" y="982027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G =</a:t>
          </a:r>
        </a:p>
      </xdr:txBody>
    </xdr:sp>
    <xdr:clientData/>
  </xdr:oneCellAnchor>
  <xdr:oneCellAnchor>
    <xdr:from>
      <xdr:col>7</xdr:col>
      <xdr:colOff>447675</xdr:colOff>
      <xdr:row>57</xdr:row>
      <xdr:rowOff>66675</xdr:rowOff>
    </xdr:from>
    <xdr:ext cx="238125" cy="200025"/>
    <xdr:sp>
      <xdr:nvSpPr>
        <xdr:cNvPr id="5" name="TextBox 8"/>
        <xdr:cNvSpPr txBox="1">
          <a:spLocks noChangeArrowheads="1"/>
        </xdr:cNvSpPr>
      </xdr:nvSpPr>
      <xdr:spPr>
        <a:xfrm>
          <a:off x="5238750" y="98107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p =</a:t>
          </a:r>
        </a:p>
      </xdr:txBody>
    </xdr:sp>
    <xdr:clientData/>
  </xdr:oneCellAnchor>
  <xdr:twoCellAnchor>
    <xdr:from>
      <xdr:col>2</xdr:col>
      <xdr:colOff>38100</xdr:colOff>
      <xdr:row>7</xdr:row>
      <xdr:rowOff>133350</xdr:rowOff>
    </xdr:from>
    <xdr:to>
      <xdr:col>2</xdr:col>
      <xdr:colOff>333375</xdr:colOff>
      <xdr:row>11</xdr:row>
      <xdr:rowOff>0</xdr:rowOff>
    </xdr:to>
    <xdr:pic>
      <xdr:nvPicPr>
        <xdr:cNvPr id="6" name="Picture 9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733550"/>
          <a:ext cx="295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2</xdr:row>
      <xdr:rowOff>47625</xdr:rowOff>
    </xdr:from>
    <xdr:to>
      <xdr:col>11</xdr:col>
      <xdr:colOff>228600</xdr:colOff>
      <xdr:row>4</xdr:row>
      <xdr:rowOff>9525</xdr:rowOff>
    </xdr:to>
    <xdr:pic macro="[0]!anfang8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40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10</xdr:row>
      <xdr:rowOff>28575</xdr:rowOff>
    </xdr:from>
    <xdr:to>
      <xdr:col>11</xdr:col>
      <xdr:colOff>247650</xdr:colOff>
      <xdr:row>11</xdr:row>
      <xdr:rowOff>152400</xdr:rowOff>
    </xdr:to>
    <xdr:pic macro="[0]!ende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168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76200</xdr:rowOff>
    </xdr:from>
    <xdr:to>
      <xdr:col>0</xdr:col>
      <xdr:colOff>323850</xdr:colOff>
      <xdr:row>4</xdr:row>
      <xdr:rowOff>171450</xdr:rowOff>
    </xdr:to>
    <xdr:pic macro="[0]!anfang9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28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11</xdr:row>
      <xdr:rowOff>0</xdr:rowOff>
    </xdr:from>
    <xdr:to>
      <xdr:col>10</xdr:col>
      <xdr:colOff>152400</xdr:colOff>
      <xdr:row>12</xdr:row>
      <xdr:rowOff>123825</xdr:rowOff>
    </xdr:to>
    <xdr:pic macro="[0]!ende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2038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1:M52"/>
  <sheetViews>
    <sheetView showGridLines="0" tabSelected="1" workbookViewId="0" topLeftCell="A1">
      <selection activeCell="A1" sqref="A1"/>
    </sheetView>
  </sheetViews>
  <sheetFormatPr defaultColWidth="12" defaultRowHeight="12.75"/>
  <cols>
    <col min="1" max="1" width="3.66015625" style="0" customWidth="1"/>
    <col min="2" max="2" width="15.16015625" style="0" customWidth="1"/>
    <col min="6" max="6" width="5.83203125" style="0" customWidth="1"/>
  </cols>
  <sheetData>
    <row r="1" ht="15.75">
      <c r="C1" s="11" t="s">
        <v>84</v>
      </c>
    </row>
    <row r="2" ht="10.5" customHeight="1">
      <c r="B2" s="31"/>
    </row>
    <row r="3" spans="2:3" ht="15.75">
      <c r="B3" s="77" t="s">
        <v>85</v>
      </c>
      <c r="C3" s="78"/>
    </row>
    <row r="4" spans="2:3" ht="15.75">
      <c r="B4" s="77" t="s">
        <v>86</v>
      </c>
      <c r="C4" s="78"/>
    </row>
    <row r="5" spans="2:3" ht="15.75">
      <c r="B5" s="77" t="s">
        <v>230</v>
      </c>
      <c r="C5" s="78"/>
    </row>
    <row r="6" spans="2:3" ht="15.75">
      <c r="B6" s="77" t="s">
        <v>87</v>
      </c>
      <c r="C6" s="78"/>
    </row>
    <row r="7" spans="2:3" ht="15.75">
      <c r="B7" s="77" t="s">
        <v>88</v>
      </c>
      <c r="C7" s="78"/>
    </row>
    <row r="8" spans="2:3" ht="15.75">
      <c r="B8" s="77" t="s">
        <v>89</v>
      </c>
      <c r="C8" s="78"/>
    </row>
    <row r="9" spans="2:3" ht="15.75">
      <c r="B9" s="77" t="s">
        <v>91</v>
      </c>
      <c r="C9" s="78"/>
    </row>
    <row r="10" spans="2:3" ht="15.75">
      <c r="B10" s="77" t="s">
        <v>119</v>
      </c>
      <c r="C10" s="78"/>
    </row>
    <row r="11" spans="2:3" ht="15.75">
      <c r="B11" s="77" t="s">
        <v>172</v>
      </c>
      <c r="C11" s="78"/>
    </row>
    <row r="12" ht="15.75">
      <c r="B12" s="77" t="s">
        <v>120</v>
      </c>
    </row>
    <row r="13" ht="12.75">
      <c r="B13" s="32"/>
    </row>
    <row r="14" ht="12.75">
      <c r="B14" s="32"/>
    </row>
    <row r="15" ht="12.75">
      <c r="B15" s="32"/>
    </row>
    <row r="16" ht="12.75">
      <c r="B16" s="32"/>
    </row>
    <row r="52" spans="12:13" ht="12.75">
      <c r="L52" s="115"/>
      <c r="M52" s="165">
        <f>IF(L52="utz","mailto:L.Maasch@t-online.de","")</f>
      </c>
    </row>
  </sheetData>
  <sheetProtection password="DEA8" sheet="1" objects="1" scenarios="1"/>
  <hyperlinks>
    <hyperlink ref="B3" location="TV1!H3" display="TV1  Teile und Vielfache 1  "/>
    <hyperlink ref="B4" location="TV2!H3" display="TV2  Teile und Vielfache 2"/>
    <hyperlink ref="B5" location="'T1'!B4" display="T2  Bruchteile im Diagramm 1"/>
    <hyperlink ref="B6" location="'T2'!B9" display="T2  Bruchteile im Diagramm 2"/>
    <hyperlink ref="B7" location="'P1'!H3" display="P1  Prozentwerteberechnung"/>
    <hyperlink ref="B8" location="'P2'!B9" display="P2  Prozentwerte im Diagramm"/>
    <hyperlink ref="B9" location="'P3'!B7" display="P3  Berechnung von p, G und W"/>
    <hyperlink ref="B10" location="Zus!H3" display="Zus  Zusammenfassung aller Berechnungen"/>
    <hyperlink ref="B12" location="Zins!B7" display="Zins  Zinsrechnung"/>
    <hyperlink ref="B11" location="Dom!D2" display="Dom  Domino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/>
  <dimension ref="A1:AQ39"/>
  <sheetViews>
    <sheetView showGridLines="0" workbookViewId="0" topLeftCell="A1">
      <selection activeCell="D2" sqref="D2"/>
    </sheetView>
  </sheetViews>
  <sheetFormatPr defaultColWidth="12" defaultRowHeight="12.75"/>
  <cols>
    <col min="1" max="1" width="5.83203125" style="0" customWidth="1"/>
    <col min="2" max="9" width="6.66015625" style="0" customWidth="1"/>
    <col min="10" max="12" width="4.83203125" style="0" customWidth="1"/>
    <col min="13" max="14" width="6.66015625" style="0" customWidth="1"/>
    <col min="15" max="15" width="8.83203125" style="0" customWidth="1"/>
    <col min="16" max="16" width="5.83203125" style="0" customWidth="1"/>
    <col min="17" max="18" width="6.66015625" style="0" customWidth="1"/>
    <col min="19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10.83203125" style="0" hidden="1" customWidth="1"/>
    <col min="29" max="29" width="8.33203125" style="0" hidden="1" customWidth="1"/>
    <col min="30" max="37" width="3.83203125" style="0" hidden="1" customWidth="1"/>
    <col min="38" max="40" width="5.83203125" style="0" hidden="1" customWidth="1"/>
    <col min="41" max="41" width="13.83203125" style="0" hidden="1" customWidth="1"/>
    <col min="42" max="42" width="9.33203125" style="0" hidden="1" customWidth="1"/>
    <col min="43" max="45" width="3.83203125" style="0" hidden="1" customWidth="1"/>
  </cols>
  <sheetData>
    <row r="1" spans="2:42" ht="15.75">
      <c r="B1" s="11" t="s">
        <v>144</v>
      </c>
      <c r="L1" s="128">
        <v>1</v>
      </c>
      <c r="M1" s="142" t="s">
        <v>124</v>
      </c>
      <c r="N1" s="144" t="s">
        <v>158</v>
      </c>
      <c r="S1" s="20"/>
      <c r="T1" s="20"/>
      <c r="U1" s="20"/>
      <c r="V1" s="20"/>
      <c r="W1" s="20"/>
      <c r="X1" s="20"/>
      <c r="Y1" s="20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3"/>
      <c r="AL1" s="13">
        <f ca="1">HOUR(NOW())</f>
        <v>11</v>
      </c>
      <c r="AM1" s="13">
        <f ca="1">MINUTE(NOW())</f>
        <v>8</v>
      </c>
      <c r="AN1" s="14">
        <f ca="1">SECOND(NOW())</f>
        <v>4</v>
      </c>
      <c r="AO1" s="13"/>
      <c r="AP1" s="13" t="s">
        <v>0</v>
      </c>
    </row>
    <row r="2" spans="1:42" ht="12.75" customHeight="1" thickBot="1">
      <c r="A2" s="33"/>
      <c r="B2" s="33"/>
      <c r="C2" s="33"/>
      <c r="D2" s="146"/>
      <c r="E2" s="33"/>
      <c r="F2" s="146"/>
      <c r="G2" s="33"/>
      <c r="H2" s="146"/>
      <c r="I2" s="33"/>
      <c r="J2" s="120"/>
      <c r="L2" s="128">
        <v>2</v>
      </c>
      <c r="M2" s="142" t="s">
        <v>126</v>
      </c>
      <c r="N2" s="144" t="s">
        <v>156</v>
      </c>
      <c r="S2" s="20"/>
      <c r="T2" s="20"/>
      <c r="U2" s="20"/>
      <c r="V2" s="20"/>
      <c r="W2" s="20"/>
      <c r="X2" s="20"/>
      <c r="Y2" s="20"/>
      <c r="Z2" s="20"/>
      <c r="AA2" s="34"/>
      <c r="AB2" s="34"/>
      <c r="AC2" s="129"/>
      <c r="AD2" s="129"/>
      <c r="AE2" s="129"/>
      <c r="AF2" s="129"/>
      <c r="AG2" s="34"/>
      <c r="AH2" s="129"/>
      <c r="AI2" s="34"/>
      <c r="AJ2" s="129"/>
      <c r="AK2" s="13"/>
      <c r="AL2" s="13">
        <f ca="1">HOUR(NOW())</f>
        <v>11</v>
      </c>
      <c r="AM2" s="13">
        <f ca="1">MINUTE(NOW())</f>
        <v>8</v>
      </c>
      <c r="AN2" s="14">
        <f ca="1">SECOND(NOW())</f>
        <v>4</v>
      </c>
      <c r="AO2" s="15">
        <f>TIME(AL2,AM2,AN2)</f>
        <v>0.4639351851851852</v>
      </c>
      <c r="AP2" s="13">
        <v>0.7274884259259259</v>
      </c>
    </row>
    <row r="3" spans="1:42" ht="15" customHeight="1" thickBot="1" thickTop="1">
      <c r="A3" s="121"/>
      <c r="B3" s="149" t="str">
        <f>AC3</f>
        <v>1/5</v>
      </c>
      <c r="C3" s="150" t="str">
        <f>AD3</f>
        <v>1%</v>
      </c>
      <c r="D3" s="151">
        <f>IF(NOT(OR(D2=1,D2=2,D2=3,D2=4,D2=5,D2=6,D2=7,D2=8,D2=9,D2=10,D2=11,D2=12,D2=13,D2=14,D2=15)),"",VLOOKUP($D$2,$AA$20:$AC$34,2))</f>
      </c>
      <c r="E3" s="152">
        <f>IF(NOT(OR(D2=1,D2=2,D2=3,D2=4,D2=5,D2=6,D2=7,D2=8,D2=9,D2=10,D2=11,D2=12,D2=13,D2=14,D2=15)),"",VLOOKUP($D$2,$AA$20:$AC$34,3))</f>
      </c>
      <c r="F3" s="153">
        <f>IF(NOT(OR(F2=1,F2=2,F2=3,F2=4,F2=5,F2=6,F2=7,F2=8,F2=9,F2=10,F2=11,F2=12,F2=13,F2=14,F2=15)),"",VLOOKUP(F2,$AA$20:$AC$34,2))</f>
      </c>
      <c r="G3" s="152">
        <f>IF(NOT(OR(F2=1,F2=2,F2=3,F2=4,F2=5,F2=6,F2=7,F2=8,F2=9,F2=10,F2=11,F2=12,F2=13,F2=14,F2=15)),"",VLOOKUP(F2,$AA$20:$AC$34,3))</f>
      </c>
      <c r="H3" s="151">
        <f>IF(NOT(OR(H2=1,H2=2,H2=3,H2=4,H2=5,H2=6,H2=7,H2=8,H2=9,H2=10,H2=11,H2=12,H2=13,H2=14,H2=15)),"",VLOOKUP(H2,$AA$20:$AC$34,2))</f>
      </c>
      <c r="I3" s="152">
        <f>IF(NOT(OR(H2=1,H2=2,H2=3,H2=4,H2=5,H2=6,H2=7,H2=8,H2=9,H2=10,H2=11,H2=12,H2=13,H2=14,H2=15)),"",VLOOKUP(H2,$AA$20:$AC$34,3))</f>
      </c>
      <c r="J3" s="33"/>
      <c r="L3" s="128">
        <v>3</v>
      </c>
      <c r="M3" s="142" t="s">
        <v>146</v>
      </c>
      <c r="N3" s="145" t="s">
        <v>154</v>
      </c>
      <c r="S3" s="20"/>
      <c r="T3" s="20"/>
      <c r="U3" s="20"/>
      <c r="V3" s="20"/>
      <c r="W3" s="20"/>
      <c r="X3" s="20"/>
      <c r="Y3" s="20"/>
      <c r="AA3" s="13">
        <f ca="1">ROUND(RAND()*9+1,0)</f>
        <v>2</v>
      </c>
      <c r="AB3" s="129">
        <v>1</v>
      </c>
      <c r="AC3" s="13" t="str">
        <f>VLOOKUP($AB$3,$AA$20:$AC$34,2)</f>
        <v>1/5</v>
      </c>
      <c r="AD3" s="13" t="str">
        <f>VLOOKUP($AB$3,$AA$20:$AC$34,3)</f>
        <v>1%</v>
      </c>
      <c r="AE3" s="129"/>
      <c r="AF3" s="129"/>
      <c r="AG3" s="129"/>
      <c r="AH3" s="129"/>
      <c r="AI3" s="129"/>
      <c r="AJ3" s="129"/>
      <c r="AK3" s="13"/>
      <c r="AL3" s="13">
        <f ca="1">HOUR(NOW())</f>
        <v>11</v>
      </c>
      <c r="AM3" s="13">
        <f ca="1">MINUTE(NOW())</f>
        <v>8</v>
      </c>
      <c r="AN3" s="14">
        <f ca="1">SECOND(NOW())</f>
        <v>4</v>
      </c>
      <c r="AO3" s="15">
        <f>TIME(AL3,AM3,AN3)</f>
        <v>0.4639351851851852</v>
      </c>
      <c r="AP3" s="13">
        <v>0.7274537037037038</v>
      </c>
    </row>
    <row r="4" spans="1:42" ht="15" customHeight="1" thickBot="1" thickTop="1">
      <c r="A4" s="121"/>
      <c r="C4" s="122"/>
      <c r="D4" s="146"/>
      <c r="E4" s="123"/>
      <c r="F4" s="146"/>
      <c r="G4" s="33"/>
      <c r="H4" s="33"/>
      <c r="I4" s="154">
        <f>IF(NOT(OR(J4=1,J4=2,J4=3,J4=4,J4=5,J4=6,J4=7,J4=8,J4=9,J4=10,J4=11,J4=12,J4=13,J4=14,J4=15)),"",VLOOKUP(J4,$AA$20:$AC$34,2))</f>
      </c>
      <c r="J4" s="146"/>
      <c r="L4" s="128">
        <v>4</v>
      </c>
      <c r="M4" s="142" t="s">
        <v>123</v>
      </c>
      <c r="N4" s="144" t="s">
        <v>157</v>
      </c>
      <c r="S4" s="20"/>
      <c r="T4" s="20"/>
      <c r="U4" s="20"/>
      <c r="V4" s="20"/>
      <c r="W4" s="20"/>
      <c r="X4" s="20"/>
      <c r="Y4" s="20"/>
      <c r="AA4" s="129"/>
      <c r="AB4" s="129"/>
      <c r="AD4" s="129"/>
      <c r="AE4" s="129"/>
      <c r="AF4" s="129"/>
      <c r="AG4" s="129"/>
      <c r="AH4" s="129"/>
      <c r="AI4" s="129"/>
      <c r="AJ4" s="129"/>
      <c r="AK4" s="13"/>
      <c r="AL4" s="13"/>
      <c r="AM4" s="16"/>
      <c r="AN4" s="16"/>
      <c r="AO4" s="13"/>
      <c r="AP4" s="13">
        <f>IF(AP2&gt;AP3,"",AP3-AP2)</f>
      </c>
    </row>
    <row r="5" spans="1:42" ht="15" customHeight="1" thickBot="1" thickTop="1">
      <c r="A5" s="121"/>
      <c r="C5" s="157">
        <f>IF(NOT(OR(D4=1,D4=2,D4=3,D4=4,D4=5,D4=6,D4=7,D4=8,D4=9,D4=10,D4=11,D4=12,D4=13,D4=14,D4=15)),"",VLOOKUP(D4,$AA$20:$AC$34,3))</f>
      </c>
      <c r="D5" s="158">
        <f>IF(NOT(OR(D4=1,D4=2,D4=3,D4=4,D4=5,D4=6,D4=7,D4=8,D4=9,D4=10,D4=11,D4=12,D4=13,D4=14,D4=15)),"",VLOOKUP(D4,$AA$20:$AC$34,2))</f>
      </c>
      <c r="E5" s="157">
        <f>IF(NOT(OR(F4=1,F4=2,F4=3,F4=4,F4=5,F4=6,F4=7,F4=8,F4=9,F4=10,F4=11,F4=12,F4=13,F4=14,F4=15)),"",VLOOKUP(F4,$AA$20:$AC$34,3))</f>
      </c>
      <c r="F5" s="158">
        <f>IF(NOT(OR(F4=1,F4=2,F4=3,F4=4,F4=5,F4=6,F4=7,F4=8,F4=9,F4=10,F4=11,F4=12,F4=13,F4=14,F4=15)),"",VLOOKUP(F4,$AA$20:$AC$34,2))</f>
      </c>
      <c r="G5" s="146"/>
      <c r="I5" s="155">
        <f>IF(NOT(OR(J4=1,J4=2,J4=3,J4=4,J4=5,J4=6,J4=7,J4=8,J4=9,J4=10,J4=11,J4=12,J4=13,J4=14,J4=15)),"",VLOOKUP(J4,$AA$20:$AC$34,3))</f>
      </c>
      <c r="J5" s="33"/>
      <c r="L5" s="128">
        <v>5</v>
      </c>
      <c r="M5" s="142" t="s">
        <v>166</v>
      </c>
      <c r="N5" s="144" t="s">
        <v>168</v>
      </c>
      <c r="S5" s="20"/>
      <c r="T5" s="20"/>
      <c r="U5" s="20"/>
      <c r="V5" s="20"/>
      <c r="W5" s="20"/>
      <c r="X5" s="20"/>
      <c r="Y5" s="20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3"/>
      <c r="AL5" s="13"/>
      <c r="AM5" s="13"/>
      <c r="AN5" s="13"/>
      <c r="AO5" s="13"/>
      <c r="AP5" s="13"/>
    </row>
    <row r="6" spans="1:42" ht="15" customHeight="1" thickBot="1" thickTop="1">
      <c r="A6" s="121"/>
      <c r="B6" s="146"/>
      <c r="C6" s="154">
        <f>IF(NOT(OR(B6=1,B6=2,B6=3,B6=4,B6=5,B6=6,B6=7,B6=8,B6=9,B6=10,B6=11,B6=12,B6=13,B6=14,B6=15)),"",VLOOKUP(B6,$AA$20:$AC$34,2))</f>
      </c>
      <c r="F6" s="157">
        <f>IF(NOT(OR(G5=1,G5=2,G5=3,G5=4,G5=5,G5=6,G5=7,G5=8,G5=9,G5=10,G5=11,G5=12,G5=13,G5=14,G5=15)),"",VLOOKUP(G5,$AA$20:$AC$34,3))</f>
      </c>
      <c r="G6" s="158">
        <f>IF(NOT(OR(G5=1,G5=2,G5=3,G5=4,G5=5,G5=6,G5=7,G5=8,G5=9,G5=10,G5=11,G5=12,G5=13,G5=14,G5=15)),"",VLOOKUP(G5,$AA$20:$AC$34,2))</f>
      </c>
      <c r="H6" s="159">
        <f>IF(NOT(OR(J6=1,J6=2,J6=3,J6=4,J6=5,J6=6,J6=7,J6=8,J6=9,J6=10,J6=11,J6=12,J6=13,J6=14,J6=15)),"",VLOOKUP(J6,$AA$20:$AC$34,3))</f>
      </c>
      <c r="I6" s="156">
        <f>IF(NOT(OR(J6=1,J6=2,J6=3,J6=4,J6=5,J6=6,J6=7,J6=8,J6=9,J6=10,J6=11,J6=12,J6=13,J6=14,J6=15)),"",VLOOKUP(J6,$AA$20:$AC$34,2))</f>
      </c>
      <c r="J6" s="146"/>
      <c r="L6" s="128">
        <v>6</v>
      </c>
      <c r="M6" s="142" t="s">
        <v>147</v>
      </c>
      <c r="N6" s="145" t="s">
        <v>155</v>
      </c>
      <c r="S6" s="20"/>
      <c r="T6" s="20"/>
      <c r="U6" s="20"/>
      <c r="V6" s="20"/>
      <c r="W6" s="20"/>
      <c r="X6" s="20"/>
      <c r="Y6" s="20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3"/>
      <c r="AL6" s="13"/>
      <c r="AM6" s="13"/>
      <c r="AN6" s="13"/>
      <c r="AO6" s="13"/>
      <c r="AP6" s="13"/>
    </row>
    <row r="7" spans="1:42" ht="14.25" thickBot="1" thickTop="1">
      <c r="A7" s="121"/>
      <c r="C7" s="160">
        <f>IF(NOT(OR(B6=1,B6=2,B6=3,B6=4,B6=5,B6=6,B6=7,B6=8,B6=9,B6=10,B6=11,B6=12,B6=13,B6=14,B6=15)),"",VLOOKUP(B6,$AA$20:$AC$34,3))</f>
      </c>
      <c r="I7" s="124"/>
      <c r="J7" s="33"/>
      <c r="L7" s="128">
        <v>7</v>
      </c>
      <c r="M7" s="142" t="s">
        <v>167</v>
      </c>
      <c r="N7" s="144" t="s">
        <v>163</v>
      </c>
      <c r="S7" s="20"/>
      <c r="T7" s="20"/>
      <c r="U7" s="20"/>
      <c r="V7" s="20"/>
      <c r="W7" s="20"/>
      <c r="X7" s="20"/>
      <c r="Y7" s="20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3"/>
      <c r="AL7" s="13"/>
      <c r="AM7" s="13"/>
      <c r="AN7" s="13"/>
      <c r="AO7" s="13"/>
      <c r="AP7" s="13"/>
    </row>
    <row r="8" spans="1:42" ht="15" customHeight="1" thickBot="1" thickTop="1">
      <c r="A8" s="121"/>
      <c r="C8" s="151">
        <f>IF(NOT(OR(C9=1,C9=2,C9=3,C9=4,C9=5,C9=6,C9=7,C9=8,C9=9,C9=10,C9=11,C9=12,C9=13,C9=14,C9=15)),"",VLOOKUP(C9,$AA$20:$AC$34,2))</f>
      </c>
      <c r="D8" s="161">
        <f>IF(NOT(OR(C9=1,C9=2,C9=3,C9=4,C9=5,C9=6,C9=7,C9=8,C9=9,C9=10,C9=11,C9=12,C9=13,C9=14,C9=15)),"",VLOOKUP(C9,$AA$20:$AC$34,3))</f>
      </c>
      <c r="E8" s="151">
        <f>IF(NOT(OR(E9=1,E9=2,E9=3,E9=4,E9=5,E9=6,E9=7,E9=8,E9=9,E9=10,E9=11,E9=12,E9=13,E9=14,E9=15)),"",VLOOKUP(E9,$AA$20:$AC$34,2))</f>
      </c>
      <c r="F8" s="161">
        <f>IF(NOT(OR(E9=1,E9=2,E9=3,E9=4,E9=5,E9=6,E9=7,E9=8,E9=9,E9=10,E9=11,E9=12,E9=13,E9=14,E9=15)),"",VLOOKUP(E9,$AA$20:$AC$34,3))</f>
      </c>
      <c r="J8" s="33"/>
      <c r="L8" s="128">
        <v>8</v>
      </c>
      <c r="M8" s="143" t="s">
        <v>145</v>
      </c>
      <c r="N8" s="144" t="s">
        <v>152</v>
      </c>
      <c r="S8" s="20"/>
      <c r="T8" s="20"/>
      <c r="U8" s="20"/>
      <c r="V8" s="20"/>
      <c r="W8" s="20"/>
      <c r="X8" s="20"/>
      <c r="Y8" s="20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3"/>
      <c r="AL8" s="13"/>
      <c r="AM8" s="13"/>
      <c r="AN8" s="13"/>
      <c r="AO8" s="13"/>
      <c r="AP8" s="13"/>
    </row>
    <row r="9" spans="1:42" ht="15" customHeight="1" thickBot="1" thickTop="1">
      <c r="A9" s="121"/>
      <c r="B9" s="125"/>
      <c r="C9" s="146"/>
      <c r="E9" s="146"/>
      <c r="F9" s="151">
        <f>IF(NOT(OR(F10=1,F10=2,F10=3,F10=4,F10=5,F10=6,F10=7,F10=8,F10=9,F10=10,F10=11,F10=12,F10=13,F10=14,F10=15)),"",VLOOKUP(F10,$AA$20:$AC$34,2))</f>
      </c>
      <c r="G9" s="161">
        <f>IF(NOT(OR(F10=1,F10=2,F10=3,F10=4,F10=5,F10=6,F10=7,F10=8,F10=9,F10=10,F10=11,F10=12,F10=13,F10=14,F10=15)),"",VLOOKUP(F10,$AA$20:$AC$34,3))</f>
      </c>
      <c r="H9" s="126"/>
      <c r="I9" s="163">
        <f>IF(NOT(OR(I11=1,I11=2,I11=3,I11=4,I11=5,I11=6,I11=7,I11=8,I11=9,I11=10,I11=11,I11=12,I11=13,I11=14,I11=15)),"",VLOOKUP(I11,$AA$20:$AC$34,3))</f>
      </c>
      <c r="J9" s="33"/>
      <c r="L9" s="128">
        <v>9</v>
      </c>
      <c r="M9" s="142" t="s">
        <v>130</v>
      </c>
      <c r="N9" s="145" t="s">
        <v>151</v>
      </c>
      <c r="S9" s="20"/>
      <c r="T9" s="20"/>
      <c r="U9" s="20"/>
      <c r="V9" s="20"/>
      <c r="W9" s="20"/>
      <c r="X9" s="20"/>
      <c r="Y9" s="20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"/>
      <c r="AL9" s="13"/>
      <c r="AM9" s="13"/>
      <c r="AN9" s="13"/>
      <c r="AO9" s="13"/>
      <c r="AP9" s="13"/>
    </row>
    <row r="10" spans="1:42" ht="15" customHeight="1" thickBot="1" thickTop="1">
      <c r="A10" s="121"/>
      <c r="D10" s="33"/>
      <c r="E10" s="123"/>
      <c r="F10" s="146"/>
      <c r="G10" s="151">
        <f>IF(NOT(OR(G11=1,G11=2,G11=3,G11=4,G11=5,G11=6,G11=7,G11=8,G11=9,G11=10,G11=11,G11=12,G11=13,G11=14,G11=15)),"",VLOOKUP(G11,$AA$20:$AC$34,2))</f>
      </c>
      <c r="H10" s="161">
        <f>IF(NOT(OR(G11=1,G11=2,G11=3,G11=4,G11=5,G11=6,G11=7,G11=8,G11=9,G11=10,G11=11,G11=12,G11=13,G11=14,G11=15)),"",VLOOKUP(G11,$AA$20:$AC$34,3))</f>
      </c>
      <c r="I10" s="162">
        <f>IF(NOT(OR(I11=1,I11=2,I11=3,I11=4,I11=5,I11=6,I11=7,I11=8,I11=9,I11=10,I11=11,I11=12,I11=13,I11=14,I11=15)),"",VLOOKUP(I11,$AA$20:$AC$34,2))</f>
      </c>
      <c r="J10" s="33"/>
      <c r="L10" s="128">
        <v>10</v>
      </c>
      <c r="M10" s="142" t="s">
        <v>122</v>
      </c>
      <c r="N10" s="144" t="s">
        <v>153</v>
      </c>
      <c r="S10" s="20"/>
      <c r="T10" s="20"/>
      <c r="U10" s="20"/>
      <c r="V10" s="20"/>
      <c r="W10" s="20"/>
      <c r="X10" s="20"/>
      <c r="Y10" s="20"/>
      <c r="AA10" s="146"/>
      <c r="AB10" s="129"/>
      <c r="AC10" s="129"/>
      <c r="AD10" s="129"/>
      <c r="AE10" s="129"/>
      <c r="AF10" s="129"/>
      <c r="AG10" s="129"/>
      <c r="AH10" s="129"/>
      <c r="AI10" s="129"/>
      <c r="AJ10" s="129"/>
      <c r="AK10" s="13"/>
      <c r="AL10" s="13"/>
      <c r="AM10" s="13"/>
      <c r="AN10" s="13"/>
      <c r="AO10" s="13"/>
      <c r="AP10" s="13"/>
    </row>
    <row r="11" spans="1:42" ht="12.75" customHeight="1" thickTop="1">
      <c r="A11" s="121"/>
      <c r="G11" s="146"/>
      <c r="I11" s="146"/>
      <c r="J11" s="33"/>
      <c r="L11" s="128">
        <v>11</v>
      </c>
      <c r="M11" s="142" t="s">
        <v>149</v>
      </c>
      <c r="N11" s="144" t="s">
        <v>160</v>
      </c>
      <c r="S11" s="20"/>
      <c r="T11" s="20"/>
      <c r="U11" s="20"/>
      <c r="V11" s="20"/>
      <c r="W11" s="20"/>
      <c r="X11" s="20"/>
      <c r="Y11" s="20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3"/>
      <c r="AL11" s="13"/>
      <c r="AM11" s="13"/>
      <c r="AN11" s="13"/>
      <c r="AO11" s="13"/>
      <c r="AP11" s="13"/>
    </row>
    <row r="12" spans="4:42" ht="12.75" customHeight="1">
      <c r="D12" s="148" t="str">
        <f>IF(AND(D2=AD19,F2=AE19,H2=AF19,J4=AG19,J6=AH19,G5=AI19,F4=AJ19,D4=AK19,B6=AL19,C9=AM19,E9=AN19,F10=AO19,G11=AP19,I11=AQ19),"Bingo","ich warte")</f>
        <v>ich warte</v>
      </c>
      <c r="E12" s="147"/>
      <c r="J12" s="33"/>
      <c r="L12" s="128">
        <v>12</v>
      </c>
      <c r="M12" s="142" t="s">
        <v>164</v>
      </c>
      <c r="N12" s="144" t="s">
        <v>165</v>
      </c>
      <c r="S12" s="20"/>
      <c r="T12" s="20"/>
      <c r="U12" s="20"/>
      <c r="V12" s="20"/>
      <c r="W12" s="20"/>
      <c r="X12" s="20"/>
      <c r="Y12" s="20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3"/>
      <c r="AL12" s="13"/>
      <c r="AM12" s="13"/>
      <c r="AN12" s="13"/>
      <c r="AO12" s="13"/>
      <c r="AP12" s="13"/>
    </row>
    <row r="13" spans="10:42" ht="12.75" customHeight="1">
      <c r="J13" s="33"/>
      <c r="L13" s="128">
        <v>13</v>
      </c>
      <c r="M13" s="142" t="s">
        <v>169</v>
      </c>
      <c r="N13" s="144" t="s">
        <v>162</v>
      </c>
      <c r="S13" s="20"/>
      <c r="T13" s="20"/>
      <c r="U13" s="20"/>
      <c r="AA13" s="130"/>
      <c r="AB13" s="129"/>
      <c r="AC13" s="129"/>
      <c r="AD13" s="129"/>
      <c r="AE13" s="129"/>
      <c r="AF13" s="34"/>
      <c r="AG13" s="129"/>
      <c r="AH13" s="129"/>
      <c r="AI13" s="129"/>
      <c r="AJ13" s="129"/>
      <c r="AL13" s="13"/>
      <c r="AM13" s="13"/>
      <c r="AN13" s="13"/>
      <c r="AO13" s="13"/>
      <c r="AP13" s="13"/>
    </row>
    <row r="14" spans="2:42" ht="12.75" customHeight="1">
      <c r="B14" s="30" t="s">
        <v>21</v>
      </c>
      <c r="C14" s="122"/>
      <c r="D14" s="33"/>
      <c r="E14" s="123"/>
      <c r="F14" s="33"/>
      <c r="G14" s="12" t="s">
        <v>5</v>
      </c>
      <c r="H14" s="200">
        <f>AP4</f>
      </c>
      <c r="I14" s="200"/>
      <c r="J14" s="21" t="s">
        <v>6</v>
      </c>
      <c r="L14" s="128">
        <v>14</v>
      </c>
      <c r="M14" s="142" t="s">
        <v>148</v>
      </c>
      <c r="N14" s="144" t="s">
        <v>159</v>
      </c>
      <c r="S14" s="20"/>
      <c r="T14" s="20"/>
      <c r="U14" s="20"/>
      <c r="AA14" s="129"/>
      <c r="AB14" s="131"/>
      <c r="AC14" s="131"/>
      <c r="AD14" s="131"/>
      <c r="AE14" s="131"/>
      <c r="AF14" s="129"/>
      <c r="AG14" s="129"/>
      <c r="AH14" s="132"/>
      <c r="AI14" s="129"/>
      <c r="AJ14" s="129"/>
      <c r="AL14" s="13"/>
      <c r="AM14" s="13"/>
      <c r="AN14" s="13"/>
      <c r="AO14" s="13"/>
      <c r="AP14" s="13"/>
    </row>
    <row r="15" spans="10:42" ht="12.75" customHeight="1">
      <c r="J15" s="127"/>
      <c r="L15" s="128">
        <v>15</v>
      </c>
      <c r="M15" s="142" t="s">
        <v>150</v>
      </c>
      <c r="N15" s="144" t="s">
        <v>161</v>
      </c>
      <c r="S15" s="20"/>
      <c r="T15" s="20"/>
      <c r="AA15" s="129"/>
      <c r="AB15" s="129"/>
      <c r="AC15" s="129"/>
      <c r="AD15" s="129"/>
      <c r="AE15" s="129"/>
      <c r="AF15" s="129"/>
      <c r="AG15" s="129"/>
      <c r="AH15" s="132"/>
      <c r="AI15" s="129"/>
      <c r="AJ15" s="129"/>
      <c r="AL15" s="13"/>
      <c r="AM15" s="13"/>
      <c r="AN15" s="13"/>
      <c r="AO15" s="13"/>
      <c r="AP15" s="13"/>
    </row>
    <row r="16" spans="27:42" ht="12.75" customHeight="1">
      <c r="AA16" s="129"/>
      <c r="AB16" s="129"/>
      <c r="AC16" s="129"/>
      <c r="AD16" s="129"/>
      <c r="AE16" s="129"/>
      <c r="AF16" s="129"/>
      <c r="AG16" s="129"/>
      <c r="AH16" s="132"/>
      <c r="AI16" s="129"/>
      <c r="AJ16" s="129"/>
      <c r="AL16" s="13"/>
      <c r="AM16" s="13"/>
      <c r="AN16" s="13"/>
      <c r="AO16" s="13"/>
      <c r="AP16" s="13"/>
    </row>
    <row r="17" spans="27:42" ht="12.75">
      <c r="AA17" s="129"/>
      <c r="AB17" s="129"/>
      <c r="AC17" s="129"/>
      <c r="AD17" s="129"/>
      <c r="AE17" s="129"/>
      <c r="AF17" s="129"/>
      <c r="AG17" s="129"/>
      <c r="AH17" s="133"/>
      <c r="AI17" s="134"/>
      <c r="AJ17" s="134"/>
      <c r="AL17" s="13"/>
      <c r="AM17" s="13"/>
      <c r="AN17" s="13"/>
      <c r="AO17" s="13"/>
      <c r="AP17" s="13"/>
    </row>
    <row r="18" spans="27:42" ht="12.75">
      <c r="AA18" s="132"/>
      <c r="AB18" s="129"/>
      <c r="AC18" s="129"/>
      <c r="AD18" s="129"/>
      <c r="AE18" s="129"/>
      <c r="AF18" s="129"/>
      <c r="AG18" s="129"/>
      <c r="AH18" s="133"/>
      <c r="AI18" s="134"/>
      <c r="AJ18" s="134"/>
      <c r="AL18" s="13"/>
      <c r="AM18" s="13"/>
      <c r="AN18" s="13"/>
      <c r="AO18" s="13"/>
      <c r="AP18" s="13"/>
    </row>
    <row r="19" spans="27:43" ht="12.75">
      <c r="AA19" s="129"/>
      <c r="AB19" s="129"/>
      <c r="AC19" s="129"/>
      <c r="AD19" s="13">
        <f>VLOOKUP($AB$3,$AA$20:$AQ$34,4)</f>
        <v>9</v>
      </c>
      <c r="AE19" s="13">
        <f>VLOOKUP($AB$3,$AA$20:$AQ$34,5)</f>
        <v>14</v>
      </c>
      <c r="AF19" s="13">
        <f>VLOOKUP($AB$3,$AA$20:$AQ$34,6)</f>
        <v>11</v>
      </c>
      <c r="AG19" s="13">
        <f>VLOOKUP($AB$3,$AA$20:$AQ$34,7)</f>
        <v>15</v>
      </c>
      <c r="AH19" s="13">
        <f>VLOOKUP($AB$3,$AA$20:$AQ$34,8)</f>
        <v>7</v>
      </c>
      <c r="AI19" s="13">
        <f>VLOOKUP($AB$3,$AA$20:$AQ$34,9)</f>
        <v>12</v>
      </c>
      <c r="AJ19" s="13">
        <f>VLOOKUP($AB$3,$AA$20:$AQ$34,10)</f>
        <v>5</v>
      </c>
      <c r="AK19" s="13">
        <f>VLOOKUP($AB$3,$AA$20:$AQ$34,11)</f>
        <v>13</v>
      </c>
      <c r="AL19" s="13">
        <f>VLOOKUP($AB$3,$AA$20:$AQ$34,12)</f>
        <v>8</v>
      </c>
      <c r="AM19" s="13">
        <f>VLOOKUP($AB$3,$AA$20:$AQ$34,13)</f>
        <v>10</v>
      </c>
      <c r="AN19" s="13">
        <f>VLOOKUP($AB$3,$AA$20:$AQ$34,14)</f>
        <v>3</v>
      </c>
      <c r="AO19" s="13">
        <f>VLOOKUP($AB$3,$AA$20:$AQ$34,15)</f>
        <v>6</v>
      </c>
      <c r="AP19" s="13">
        <f>VLOOKUP($AB$3,$AA$20:$AQ$34,16)</f>
        <v>2</v>
      </c>
      <c r="AQ19" s="13">
        <f>VLOOKUP($AB$3,$AA$20:$AQ$34,17)</f>
        <v>4</v>
      </c>
    </row>
    <row r="20" spans="27:43" ht="11.25" customHeight="1">
      <c r="AA20" s="141">
        <v>1</v>
      </c>
      <c r="AB20" s="137" t="s">
        <v>124</v>
      </c>
      <c r="AC20" s="138" t="s">
        <v>158</v>
      </c>
      <c r="AD20">
        <v>9</v>
      </c>
      <c r="AE20">
        <v>14</v>
      </c>
      <c r="AF20">
        <v>11</v>
      </c>
      <c r="AG20">
        <v>15</v>
      </c>
      <c r="AH20">
        <v>7</v>
      </c>
      <c r="AI20">
        <v>12</v>
      </c>
      <c r="AJ20">
        <v>5</v>
      </c>
      <c r="AK20">
        <v>13</v>
      </c>
      <c r="AL20">
        <v>8</v>
      </c>
      <c r="AM20">
        <v>10</v>
      </c>
      <c r="AN20">
        <v>3</v>
      </c>
      <c r="AO20">
        <v>6</v>
      </c>
      <c r="AP20">
        <v>2</v>
      </c>
      <c r="AQ20">
        <v>4</v>
      </c>
    </row>
    <row r="21" spans="27:43" ht="12.75">
      <c r="AA21" s="141">
        <v>2</v>
      </c>
      <c r="AB21" s="137" t="s">
        <v>126</v>
      </c>
      <c r="AC21" s="138" t="s">
        <v>156</v>
      </c>
      <c r="AD21">
        <v>4</v>
      </c>
      <c r="AE21">
        <v>1</v>
      </c>
      <c r="AF21">
        <v>9</v>
      </c>
      <c r="AG21">
        <v>14</v>
      </c>
      <c r="AH21">
        <v>11</v>
      </c>
      <c r="AI21">
        <v>15</v>
      </c>
      <c r="AJ21">
        <v>7</v>
      </c>
      <c r="AK21">
        <v>12</v>
      </c>
      <c r="AL21">
        <v>5</v>
      </c>
      <c r="AM21">
        <v>13</v>
      </c>
      <c r="AN21">
        <v>8</v>
      </c>
      <c r="AO21">
        <v>10</v>
      </c>
      <c r="AP21">
        <v>3</v>
      </c>
      <c r="AQ21">
        <v>6</v>
      </c>
    </row>
    <row r="22" spans="27:43" ht="12.75">
      <c r="AA22" s="141">
        <v>3</v>
      </c>
      <c r="AB22" s="137" t="s">
        <v>146</v>
      </c>
      <c r="AC22" s="139" t="s">
        <v>154</v>
      </c>
      <c r="AD22">
        <v>6</v>
      </c>
      <c r="AE22">
        <v>2</v>
      </c>
      <c r="AF22">
        <v>4</v>
      </c>
      <c r="AG22">
        <v>1</v>
      </c>
      <c r="AH22">
        <v>9</v>
      </c>
      <c r="AI22">
        <v>14</v>
      </c>
      <c r="AJ22">
        <v>11</v>
      </c>
      <c r="AK22">
        <v>15</v>
      </c>
      <c r="AL22">
        <v>7</v>
      </c>
      <c r="AM22">
        <v>12</v>
      </c>
      <c r="AN22">
        <v>5</v>
      </c>
      <c r="AO22">
        <v>13</v>
      </c>
      <c r="AP22">
        <v>8</v>
      </c>
      <c r="AQ22">
        <v>10</v>
      </c>
    </row>
    <row r="23" spans="27:43" ht="12.75">
      <c r="AA23" s="141">
        <v>4</v>
      </c>
      <c r="AB23" s="137" t="s">
        <v>123</v>
      </c>
      <c r="AC23" s="138" t="s">
        <v>157</v>
      </c>
      <c r="AD23">
        <v>1</v>
      </c>
      <c r="AE23">
        <v>9</v>
      </c>
      <c r="AF23">
        <v>14</v>
      </c>
      <c r="AG23">
        <v>11</v>
      </c>
      <c r="AH23">
        <v>15</v>
      </c>
      <c r="AI23">
        <v>7</v>
      </c>
      <c r="AJ23">
        <v>12</v>
      </c>
      <c r="AK23">
        <v>5</v>
      </c>
      <c r="AL23">
        <v>13</v>
      </c>
      <c r="AM23">
        <v>8</v>
      </c>
      <c r="AN23">
        <v>10</v>
      </c>
      <c r="AO23">
        <v>3</v>
      </c>
      <c r="AP23">
        <v>6</v>
      </c>
      <c r="AQ23">
        <v>2</v>
      </c>
    </row>
    <row r="24" spans="27:43" ht="12.75">
      <c r="AA24" s="141">
        <v>5</v>
      </c>
      <c r="AB24" s="137" t="s">
        <v>166</v>
      </c>
      <c r="AC24" s="138" t="s">
        <v>168</v>
      </c>
      <c r="AD24">
        <v>13</v>
      </c>
      <c r="AE24">
        <v>8</v>
      </c>
      <c r="AF24">
        <v>10</v>
      </c>
      <c r="AG24">
        <v>3</v>
      </c>
      <c r="AH24">
        <v>6</v>
      </c>
      <c r="AI24">
        <v>2</v>
      </c>
      <c r="AJ24">
        <v>4</v>
      </c>
      <c r="AK24">
        <v>1</v>
      </c>
      <c r="AL24">
        <v>9</v>
      </c>
      <c r="AM24">
        <v>14</v>
      </c>
      <c r="AN24">
        <v>11</v>
      </c>
      <c r="AO24">
        <v>15</v>
      </c>
      <c r="AP24">
        <v>7</v>
      </c>
      <c r="AQ24">
        <v>12</v>
      </c>
    </row>
    <row r="25" spans="27:43" ht="12.75">
      <c r="AA25" s="141">
        <v>6</v>
      </c>
      <c r="AB25" s="137" t="s">
        <v>147</v>
      </c>
      <c r="AC25" s="139" t="s">
        <v>155</v>
      </c>
      <c r="AD25">
        <v>2</v>
      </c>
      <c r="AE25">
        <v>4</v>
      </c>
      <c r="AF25">
        <v>1</v>
      </c>
      <c r="AG25">
        <v>9</v>
      </c>
      <c r="AH25">
        <v>14</v>
      </c>
      <c r="AI25">
        <v>11</v>
      </c>
      <c r="AJ25">
        <v>15</v>
      </c>
      <c r="AK25">
        <v>7</v>
      </c>
      <c r="AL25">
        <v>12</v>
      </c>
      <c r="AM25">
        <v>5</v>
      </c>
      <c r="AN25">
        <v>13</v>
      </c>
      <c r="AO25">
        <v>8</v>
      </c>
      <c r="AP25">
        <v>10</v>
      </c>
      <c r="AQ25">
        <v>3</v>
      </c>
    </row>
    <row r="26" spans="27:43" ht="12.75">
      <c r="AA26" s="141">
        <v>7</v>
      </c>
      <c r="AB26" s="137" t="s">
        <v>167</v>
      </c>
      <c r="AC26" s="138" t="s">
        <v>163</v>
      </c>
      <c r="AD26">
        <v>12</v>
      </c>
      <c r="AE26">
        <v>5</v>
      </c>
      <c r="AF26">
        <v>13</v>
      </c>
      <c r="AG26">
        <v>8</v>
      </c>
      <c r="AH26">
        <v>10</v>
      </c>
      <c r="AI26">
        <v>3</v>
      </c>
      <c r="AJ26">
        <v>6</v>
      </c>
      <c r="AK26">
        <v>2</v>
      </c>
      <c r="AL26">
        <v>4</v>
      </c>
      <c r="AM26">
        <v>1</v>
      </c>
      <c r="AN26">
        <v>9</v>
      </c>
      <c r="AO26">
        <v>14</v>
      </c>
      <c r="AP26">
        <v>11</v>
      </c>
      <c r="AQ26">
        <v>15</v>
      </c>
    </row>
    <row r="27" spans="27:43" ht="12.75">
      <c r="AA27" s="141">
        <v>8</v>
      </c>
      <c r="AB27" s="140" t="s">
        <v>145</v>
      </c>
      <c r="AC27" s="138" t="s">
        <v>152</v>
      </c>
      <c r="AD27">
        <v>10</v>
      </c>
      <c r="AE27">
        <v>3</v>
      </c>
      <c r="AF27">
        <v>6</v>
      </c>
      <c r="AG27">
        <v>2</v>
      </c>
      <c r="AH27">
        <v>4</v>
      </c>
      <c r="AI27">
        <v>1</v>
      </c>
      <c r="AJ27">
        <v>9</v>
      </c>
      <c r="AK27">
        <v>14</v>
      </c>
      <c r="AL27">
        <v>11</v>
      </c>
      <c r="AM27">
        <v>15</v>
      </c>
      <c r="AN27">
        <v>7</v>
      </c>
      <c r="AO27">
        <v>12</v>
      </c>
      <c r="AP27">
        <v>5</v>
      </c>
      <c r="AQ27">
        <v>13</v>
      </c>
    </row>
    <row r="28" spans="27:43" ht="12.75">
      <c r="AA28" s="141">
        <v>9</v>
      </c>
      <c r="AB28" s="137" t="s">
        <v>130</v>
      </c>
      <c r="AC28" s="139" t="s">
        <v>151</v>
      </c>
      <c r="AD28">
        <v>14</v>
      </c>
      <c r="AE28">
        <v>11</v>
      </c>
      <c r="AF28">
        <v>15</v>
      </c>
      <c r="AG28">
        <v>7</v>
      </c>
      <c r="AH28">
        <v>12</v>
      </c>
      <c r="AI28">
        <v>5</v>
      </c>
      <c r="AJ28">
        <v>13</v>
      </c>
      <c r="AK28">
        <v>8</v>
      </c>
      <c r="AL28">
        <v>10</v>
      </c>
      <c r="AM28">
        <v>3</v>
      </c>
      <c r="AN28">
        <v>6</v>
      </c>
      <c r="AO28">
        <v>2</v>
      </c>
      <c r="AP28">
        <v>4</v>
      </c>
      <c r="AQ28">
        <v>1</v>
      </c>
    </row>
    <row r="29" spans="27:43" ht="12.75">
      <c r="AA29" s="141">
        <v>10</v>
      </c>
      <c r="AB29" s="137" t="s">
        <v>122</v>
      </c>
      <c r="AC29" s="138" t="s">
        <v>153</v>
      </c>
      <c r="AD29">
        <v>3</v>
      </c>
      <c r="AE29">
        <v>6</v>
      </c>
      <c r="AF29">
        <v>2</v>
      </c>
      <c r="AG29">
        <v>4</v>
      </c>
      <c r="AH29">
        <v>1</v>
      </c>
      <c r="AI29">
        <v>9</v>
      </c>
      <c r="AJ29">
        <v>14</v>
      </c>
      <c r="AK29">
        <v>11</v>
      </c>
      <c r="AL29">
        <v>15</v>
      </c>
      <c r="AM29">
        <v>7</v>
      </c>
      <c r="AN29">
        <v>12</v>
      </c>
      <c r="AO29">
        <v>5</v>
      </c>
      <c r="AP29">
        <v>13</v>
      </c>
      <c r="AQ29">
        <v>8</v>
      </c>
    </row>
    <row r="30" spans="27:43" ht="12.75">
      <c r="AA30" s="141">
        <v>11</v>
      </c>
      <c r="AB30" s="137" t="s">
        <v>149</v>
      </c>
      <c r="AC30" s="138" t="s">
        <v>160</v>
      </c>
      <c r="AD30">
        <v>15</v>
      </c>
      <c r="AE30">
        <v>7</v>
      </c>
      <c r="AF30">
        <v>12</v>
      </c>
      <c r="AG30">
        <v>5</v>
      </c>
      <c r="AH30">
        <v>13</v>
      </c>
      <c r="AI30">
        <v>8</v>
      </c>
      <c r="AJ30">
        <v>10</v>
      </c>
      <c r="AK30">
        <v>3</v>
      </c>
      <c r="AL30">
        <v>6</v>
      </c>
      <c r="AM30">
        <v>2</v>
      </c>
      <c r="AN30">
        <v>4</v>
      </c>
      <c r="AO30">
        <v>1</v>
      </c>
      <c r="AP30">
        <v>9</v>
      </c>
      <c r="AQ30">
        <v>14</v>
      </c>
    </row>
    <row r="31" spans="27:43" ht="12.75">
      <c r="AA31" s="141">
        <v>12</v>
      </c>
      <c r="AB31" s="137" t="s">
        <v>164</v>
      </c>
      <c r="AC31" s="138" t="s">
        <v>165</v>
      </c>
      <c r="AD31">
        <v>5</v>
      </c>
      <c r="AE31">
        <v>13</v>
      </c>
      <c r="AF31">
        <v>8</v>
      </c>
      <c r="AG31">
        <v>10</v>
      </c>
      <c r="AH31">
        <v>3</v>
      </c>
      <c r="AI31">
        <v>6</v>
      </c>
      <c r="AJ31">
        <v>2</v>
      </c>
      <c r="AK31">
        <v>4</v>
      </c>
      <c r="AL31">
        <v>1</v>
      </c>
      <c r="AM31">
        <v>9</v>
      </c>
      <c r="AN31">
        <v>14</v>
      </c>
      <c r="AO31">
        <v>11</v>
      </c>
      <c r="AP31">
        <v>15</v>
      </c>
      <c r="AQ31">
        <v>7</v>
      </c>
    </row>
    <row r="32" spans="27:43" ht="12.75">
      <c r="AA32" s="141">
        <v>13</v>
      </c>
      <c r="AB32" s="137" t="s">
        <v>169</v>
      </c>
      <c r="AC32" s="138" t="s">
        <v>162</v>
      </c>
      <c r="AD32">
        <v>8</v>
      </c>
      <c r="AE32">
        <v>10</v>
      </c>
      <c r="AF32">
        <v>3</v>
      </c>
      <c r="AG32">
        <v>6</v>
      </c>
      <c r="AH32">
        <v>2</v>
      </c>
      <c r="AI32">
        <v>4</v>
      </c>
      <c r="AJ32">
        <v>1</v>
      </c>
      <c r="AK32">
        <v>9</v>
      </c>
      <c r="AL32">
        <v>14</v>
      </c>
      <c r="AM32">
        <v>11</v>
      </c>
      <c r="AN32">
        <v>15</v>
      </c>
      <c r="AO32">
        <v>7</v>
      </c>
      <c r="AP32">
        <v>12</v>
      </c>
      <c r="AQ32">
        <v>5</v>
      </c>
    </row>
    <row r="33" spans="27:43" ht="12.75">
      <c r="AA33" s="141">
        <v>14</v>
      </c>
      <c r="AB33" s="137" t="s">
        <v>148</v>
      </c>
      <c r="AC33" s="138" t="s">
        <v>159</v>
      </c>
      <c r="AD33">
        <v>11</v>
      </c>
      <c r="AE33">
        <v>15</v>
      </c>
      <c r="AF33">
        <v>7</v>
      </c>
      <c r="AG33">
        <v>12</v>
      </c>
      <c r="AH33">
        <v>5</v>
      </c>
      <c r="AI33">
        <v>13</v>
      </c>
      <c r="AJ33">
        <v>8</v>
      </c>
      <c r="AK33">
        <v>10</v>
      </c>
      <c r="AL33">
        <v>3</v>
      </c>
      <c r="AM33">
        <v>6</v>
      </c>
      <c r="AN33">
        <v>2</v>
      </c>
      <c r="AO33">
        <v>4</v>
      </c>
      <c r="AP33">
        <v>1</v>
      </c>
      <c r="AQ33">
        <v>9</v>
      </c>
    </row>
    <row r="34" spans="27:43" ht="12.75">
      <c r="AA34" s="141">
        <v>15</v>
      </c>
      <c r="AB34" s="137" t="s">
        <v>150</v>
      </c>
      <c r="AC34" s="138" t="s">
        <v>161</v>
      </c>
      <c r="AD34">
        <v>7</v>
      </c>
      <c r="AE34">
        <v>12</v>
      </c>
      <c r="AF34">
        <v>5</v>
      </c>
      <c r="AG34">
        <v>13</v>
      </c>
      <c r="AH34">
        <v>8</v>
      </c>
      <c r="AI34">
        <v>10</v>
      </c>
      <c r="AJ34">
        <v>3</v>
      </c>
      <c r="AK34">
        <v>6</v>
      </c>
      <c r="AL34">
        <v>2</v>
      </c>
      <c r="AM34">
        <v>4</v>
      </c>
      <c r="AN34">
        <v>1</v>
      </c>
      <c r="AO34">
        <v>9</v>
      </c>
      <c r="AP34">
        <v>14</v>
      </c>
      <c r="AQ34">
        <v>11</v>
      </c>
    </row>
    <row r="35" spans="27:36" ht="12.75">
      <c r="AA35" s="34"/>
      <c r="AB35" s="34"/>
      <c r="AC35" s="135"/>
      <c r="AD35" s="34"/>
      <c r="AE35" s="136"/>
      <c r="AF35" s="135"/>
      <c r="AG35" s="136"/>
      <c r="AH35" s="34"/>
      <c r="AI35" s="34"/>
      <c r="AJ35" s="34"/>
    </row>
    <row r="36" spans="27:36" ht="12.75">
      <c r="AA36" s="34"/>
      <c r="AB36" s="34"/>
      <c r="AC36" s="135"/>
      <c r="AD36" s="34"/>
      <c r="AE36" s="136"/>
      <c r="AF36" s="135"/>
      <c r="AG36" s="136"/>
      <c r="AH36" s="34"/>
      <c r="AI36" s="34"/>
      <c r="AJ36" s="34"/>
    </row>
    <row r="37" spans="27:36" ht="12.75">
      <c r="AA37" s="34"/>
      <c r="AB37" s="34"/>
      <c r="AC37" s="135"/>
      <c r="AD37" s="34"/>
      <c r="AE37" s="136"/>
      <c r="AF37" s="135"/>
      <c r="AG37" s="136"/>
      <c r="AH37" s="34"/>
      <c r="AI37" s="34"/>
      <c r="AJ37" s="34"/>
    </row>
    <row r="38" spans="27:36" ht="12.75">
      <c r="AA38" s="34"/>
      <c r="AB38" s="34"/>
      <c r="AC38" s="135"/>
      <c r="AD38" s="34"/>
      <c r="AE38" s="136"/>
      <c r="AF38" s="135"/>
      <c r="AG38" s="136"/>
      <c r="AH38" s="34"/>
      <c r="AI38" s="34"/>
      <c r="AJ38" s="34"/>
    </row>
    <row r="39" spans="27:36" ht="12.75">
      <c r="AA39" s="34"/>
      <c r="AB39" s="34"/>
      <c r="AC39" s="135"/>
      <c r="AD39" s="34"/>
      <c r="AE39" s="136"/>
      <c r="AF39" s="135"/>
      <c r="AG39" s="136"/>
      <c r="AH39" s="34"/>
      <c r="AI39" s="34"/>
      <c r="AJ39" s="34"/>
    </row>
  </sheetData>
  <sheetProtection password="DEA8" sheet="1" objects="1" scenarios="1"/>
  <mergeCells count="1">
    <mergeCell ref="H14:I14"/>
  </mergeCells>
  <conditionalFormatting sqref="I4:I7 C6:C7 I9">
    <cfRule type="cellIs" priority="1" dxfId="0" operator="equal" stopIfTrue="1">
      <formula>"Falscheingabe"</formula>
    </cfRule>
  </conditionalFormatting>
  <hyperlinks>
    <hyperlink ref="B14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AI42"/>
  <sheetViews>
    <sheetView showGridLines="0" workbookViewId="0" topLeftCell="A1">
      <selection activeCell="B7" sqref="B7"/>
    </sheetView>
  </sheetViews>
  <sheetFormatPr defaultColWidth="12" defaultRowHeight="12.75"/>
  <cols>
    <col min="1" max="1" width="2.33203125" style="0" customWidth="1"/>
    <col min="2" max="2" width="19.83203125" style="0" customWidth="1"/>
    <col min="3" max="3" width="6.83203125" style="0" customWidth="1"/>
    <col min="4" max="4" width="20.83203125" style="0" customWidth="1"/>
    <col min="5" max="5" width="7.83203125" style="0" customWidth="1"/>
    <col min="6" max="6" width="18.83203125" style="0" customWidth="1"/>
    <col min="7" max="9" width="4.83203125" style="0" customWidth="1"/>
    <col min="27" max="35" width="0" style="0" hidden="1" customWidth="1"/>
  </cols>
  <sheetData>
    <row r="1" spans="2:28" ht="15.75">
      <c r="B1" s="11" t="s">
        <v>106</v>
      </c>
      <c r="C1" s="11"/>
      <c r="AA1" s="13"/>
      <c r="AB1" s="13">
        <v>0.0001</v>
      </c>
    </row>
    <row r="2" spans="27:28" ht="18" customHeight="1">
      <c r="AA2" s="13"/>
      <c r="AB2" s="13"/>
    </row>
    <row r="3" spans="2:32" ht="20.25">
      <c r="B3" s="109" t="str">
        <f>AC3</f>
        <v>Wieviel  %</v>
      </c>
      <c r="C3" s="110" t="s">
        <v>103</v>
      </c>
      <c r="D3" s="111">
        <f>AD3</f>
        <v>1200</v>
      </c>
      <c r="E3" s="112" t="s">
        <v>104</v>
      </c>
      <c r="F3" s="112">
        <f>AE3</f>
        <v>96</v>
      </c>
      <c r="G3" s="113" t="s">
        <v>108</v>
      </c>
      <c r="AA3" s="13">
        <f ca="1">ROUND(RAND()*2+1,0)</f>
        <v>1</v>
      </c>
      <c r="AB3" s="13">
        <v>1</v>
      </c>
      <c r="AC3" s="56" t="str">
        <f>IF($AB$3=1,"Wieviel  %",AC4)</f>
        <v>Wieviel  %</v>
      </c>
      <c r="AD3" s="105">
        <f>IF($AB$3=2,"welchem K",AD4)</f>
        <v>1200</v>
      </c>
      <c r="AE3" s="105">
        <f>IF($AB$3=3,"wieviel DM",AE4)</f>
        <v>96</v>
      </c>
      <c r="AF3">
        <f>IF(AB3=1,AC4,IF(AB3=2,AD4,AE4))</f>
        <v>0.08</v>
      </c>
    </row>
    <row r="4" spans="27:35" ht="18" customHeight="1">
      <c r="AA4" s="13">
        <f ca="1">ROUND(RAND()*8+1,0)</f>
        <v>8</v>
      </c>
      <c r="AB4" s="13">
        <v>8</v>
      </c>
      <c r="AC4" s="94">
        <f>VLOOKUP($AB$4,$AA$10:$AC$24,2)</f>
        <v>0.08</v>
      </c>
      <c r="AD4" s="106">
        <f>AB6</f>
        <v>1200</v>
      </c>
      <c r="AE4" s="106">
        <f>VLOOKUP($AB$4,$AA$10:$AC$24,3)</f>
        <v>96</v>
      </c>
      <c r="AF4" s="86" t="s">
        <v>79</v>
      </c>
      <c r="AG4" s="13">
        <f>IF(AND($AB$3=1,ABS($B$7-$AF$3)&lt;$AB$1),1,0)</f>
        <v>0</v>
      </c>
      <c r="AH4" s="13">
        <v>0</v>
      </c>
      <c r="AI4" s="13">
        <v>0</v>
      </c>
    </row>
    <row r="5" spans="2:35" ht="15.75">
      <c r="B5" s="80" t="s">
        <v>2</v>
      </c>
      <c r="C5" s="80"/>
      <c r="F5" s="81"/>
      <c r="G5" s="81" t="s">
        <v>42</v>
      </c>
      <c r="AA5" s="13">
        <f ca="1">ROUND(RAND()*2,0)</f>
        <v>2</v>
      </c>
      <c r="AB5" s="13">
        <v>0</v>
      </c>
      <c r="AF5" s="86" t="s">
        <v>80</v>
      </c>
      <c r="AG5" s="13">
        <f>IF(AND($AB$3=2,ABS($B$7-$AF$3)&lt;$AB$1),1,0)</f>
        <v>0</v>
      </c>
      <c r="AH5" s="13">
        <v>0</v>
      </c>
      <c r="AI5" s="13">
        <v>0</v>
      </c>
    </row>
    <row r="6" spans="7:35" ht="12.75">
      <c r="G6" s="108" t="s">
        <v>79</v>
      </c>
      <c r="H6" s="85" t="s">
        <v>19</v>
      </c>
      <c r="I6" s="85" t="s">
        <v>107</v>
      </c>
      <c r="AA6" s="13">
        <f ca="1">IF(AA5=0,ROUND(RAND()*13+2,0)*100,IF(AA5=1,ROUND(RAND()*13+2,0)*1000,ROUND(RAND()*13+2,0)*10000))</f>
        <v>60000</v>
      </c>
      <c r="AB6" s="13">
        <v>1200</v>
      </c>
      <c r="AF6" s="86" t="s">
        <v>78</v>
      </c>
      <c r="AG6" s="13">
        <f>IF(AND($AB$3=3,ABS($B$7-$AF$3)&lt;$AB$1),1,0)</f>
        <v>0</v>
      </c>
      <c r="AH6" s="13">
        <v>0</v>
      </c>
      <c r="AI6" s="13">
        <v>0</v>
      </c>
    </row>
    <row r="7" spans="2:27" ht="23.25">
      <c r="B7" s="79"/>
      <c r="C7" s="107"/>
      <c r="G7" s="82">
        <f>AI4</f>
        <v>0</v>
      </c>
      <c r="H7" s="83">
        <f>AI5</f>
        <v>0</v>
      </c>
      <c r="I7" s="84">
        <f>AI6</f>
        <v>0</v>
      </c>
      <c r="AA7" s="79"/>
    </row>
    <row r="9" spans="28:29" ht="12.75">
      <c r="AB9" s="86" t="s">
        <v>79</v>
      </c>
      <c r="AC9" s="86" t="s">
        <v>107</v>
      </c>
    </row>
    <row r="10" spans="2:29" ht="12.75">
      <c r="B10" s="30" t="s">
        <v>21</v>
      </c>
      <c r="AA10">
        <v>1</v>
      </c>
      <c r="AB10">
        <v>0.01</v>
      </c>
      <c r="AC10">
        <f aca="true" t="shared" si="0" ref="AC10:AC24">$AB$6*AB10</f>
        <v>12</v>
      </c>
    </row>
    <row r="11" spans="27:29" ht="12.75">
      <c r="AA11">
        <v>2</v>
      </c>
      <c r="AB11">
        <v>0.02</v>
      </c>
      <c r="AC11">
        <f t="shared" si="0"/>
        <v>24</v>
      </c>
    </row>
    <row r="12" spans="27:29" ht="12.75">
      <c r="AA12">
        <v>3</v>
      </c>
      <c r="AB12">
        <v>0.03</v>
      </c>
      <c r="AC12">
        <f t="shared" si="0"/>
        <v>36</v>
      </c>
    </row>
    <row r="13" spans="27:29" ht="12.75">
      <c r="AA13">
        <v>4</v>
      </c>
      <c r="AB13">
        <v>0.04</v>
      </c>
      <c r="AC13">
        <f t="shared" si="0"/>
        <v>48</v>
      </c>
    </row>
    <row r="14" spans="27:29" ht="12.75">
      <c r="AA14">
        <v>5</v>
      </c>
      <c r="AB14">
        <v>0.05</v>
      </c>
      <c r="AC14">
        <f t="shared" si="0"/>
        <v>60</v>
      </c>
    </row>
    <row r="15" spans="27:29" ht="12.75">
      <c r="AA15">
        <v>6</v>
      </c>
      <c r="AB15">
        <v>0.06</v>
      </c>
      <c r="AC15">
        <f t="shared" si="0"/>
        <v>72</v>
      </c>
    </row>
    <row r="16" spans="27:29" ht="12.75">
      <c r="AA16">
        <v>7</v>
      </c>
      <c r="AB16">
        <v>0.07</v>
      </c>
      <c r="AC16">
        <f t="shared" si="0"/>
        <v>84.00000000000001</v>
      </c>
    </row>
    <row r="17" spans="27:29" ht="12.75">
      <c r="AA17">
        <v>8</v>
      </c>
      <c r="AB17">
        <v>0.08</v>
      </c>
      <c r="AC17">
        <f t="shared" si="0"/>
        <v>96</v>
      </c>
    </row>
    <row r="18" spans="27:29" ht="12.75">
      <c r="AA18">
        <v>9</v>
      </c>
      <c r="AB18">
        <v>0.09</v>
      </c>
      <c r="AC18">
        <f t="shared" si="0"/>
        <v>108</v>
      </c>
    </row>
    <row r="19" spans="27:29" ht="12.75">
      <c r="AA19">
        <v>10</v>
      </c>
      <c r="AB19">
        <v>0.1</v>
      </c>
      <c r="AC19">
        <f t="shared" si="0"/>
        <v>120</v>
      </c>
    </row>
    <row r="20" spans="27:29" ht="12.75">
      <c r="AA20">
        <v>11</v>
      </c>
      <c r="AB20">
        <v>0.2</v>
      </c>
      <c r="AC20">
        <f t="shared" si="0"/>
        <v>240</v>
      </c>
    </row>
    <row r="21" spans="27:29" ht="12.75">
      <c r="AA21">
        <v>12</v>
      </c>
      <c r="AB21">
        <v>0.3</v>
      </c>
      <c r="AC21">
        <f t="shared" si="0"/>
        <v>360</v>
      </c>
    </row>
    <row r="22" spans="27:29" ht="12.75">
      <c r="AA22">
        <v>13</v>
      </c>
      <c r="AB22">
        <v>0.4</v>
      </c>
      <c r="AC22">
        <f t="shared" si="0"/>
        <v>480</v>
      </c>
    </row>
    <row r="23" spans="27:29" ht="12.75">
      <c r="AA23">
        <v>14</v>
      </c>
      <c r="AB23">
        <v>0.5</v>
      </c>
      <c r="AC23">
        <f t="shared" si="0"/>
        <v>600</v>
      </c>
    </row>
    <row r="24" spans="27:29" ht="12.75">
      <c r="AA24">
        <v>15</v>
      </c>
      <c r="AB24">
        <v>2</v>
      </c>
      <c r="AC24">
        <f t="shared" si="0"/>
        <v>2400</v>
      </c>
    </row>
    <row r="29" ht="13.5" thickBot="1"/>
    <row r="30" spans="1:9" ht="15.75">
      <c r="A30" s="58"/>
      <c r="B30" s="59" t="s">
        <v>109</v>
      </c>
      <c r="C30" s="60"/>
      <c r="D30" s="60"/>
      <c r="E30" s="60"/>
      <c r="F30" s="60"/>
      <c r="G30" s="60"/>
      <c r="H30" s="60"/>
      <c r="I30" s="61"/>
    </row>
    <row r="31" spans="1:9" ht="12.75">
      <c r="A31" s="62"/>
      <c r="B31" s="63"/>
      <c r="C31" s="63"/>
      <c r="D31" s="63"/>
      <c r="E31" s="63"/>
      <c r="F31" s="63"/>
      <c r="G31" s="63"/>
      <c r="H31" s="63"/>
      <c r="I31" s="64"/>
    </row>
    <row r="32" spans="1:9" ht="12.75">
      <c r="A32" s="62"/>
      <c r="B32" s="63" t="s">
        <v>110</v>
      </c>
      <c r="C32" s="63"/>
      <c r="D32" s="63"/>
      <c r="E32" s="63"/>
      <c r="F32" s="63"/>
      <c r="G32" s="63"/>
      <c r="H32" s="63"/>
      <c r="I32" s="64"/>
    </row>
    <row r="33" spans="1:9" ht="12.75">
      <c r="A33" s="62"/>
      <c r="B33" s="65" t="s">
        <v>111</v>
      </c>
      <c r="C33" s="63"/>
      <c r="D33" s="63"/>
      <c r="E33" s="63"/>
      <c r="F33" s="63"/>
      <c r="G33" s="63"/>
      <c r="H33" s="63"/>
      <c r="I33" s="64"/>
    </row>
    <row r="34" spans="1:9" ht="12.75">
      <c r="A34" s="62"/>
      <c r="B34" s="65" t="s">
        <v>112</v>
      </c>
      <c r="C34" s="63"/>
      <c r="D34" s="63"/>
      <c r="E34" s="63"/>
      <c r="F34" s="63"/>
      <c r="G34" s="63"/>
      <c r="H34" s="63"/>
      <c r="I34" s="64"/>
    </row>
    <row r="35" spans="1:9" ht="12.75">
      <c r="A35" s="62"/>
      <c r="B35" s="66" t="s">
        <v>113</v>
      </c>
      <c r="C35" s="63"/>
      <c r="D35" s="63"/>
      <c r="E35" s="63"/>
      <c r="F35" s="63"/>
      <c r="G35" s="63"/>
      <c r="H35" s="63"/>
      <c r="I35" s="64"/>
    </row>
    <row r="36" spans="1:9" ht="12.75">
      <c r="A36" s="62"/>
      <c r="B36" s="67" t="s">
        <v>114</v>
      </c>
      <c r="C36" s="63"/>
      <c r="D36" s="63"/>
      <c r="E36" s="63"/>
      <c r="F36" s="63"/>
      <c r="G36" s="63"/>
      <c r="H36" s="63"/>
      <c r="I36" s="64"/>
    </row>
    <row r="37" spans="1:9" ht="12.75">
      <c r="A37" s="62"/>
      <c r="B37" s="63"/>
      <c r="C37" s="68" t="s">
        <v>115</v>
      </c>
      <c r="D37" s="63"/>
      <c r="E37" s="67" t="s">
        <v>116</v>
      </c>
      <c r="F37" s="63"/>
      <c r="G37" s="63"/>
      <c r="H37" s="63"/>
      <c r="I37" s="64"/>
    </row>
    <row r="38" spans="1:9" ht="12.75">
      <c r="A38" s="62"/>
      <c r="B38" s="63"/>
      <c r="C38" s="70">
        <v>100</v>
      </c>
      <c r="D38" s="63"/>
      <c r="E38" s="66"/>
      <c r="F38" s="63"/>
      <c r="G38" s="63"/>
      <c r="H38" s="63"/>
      <c r="I38" s="64"/>
    </row>
    <row r="39" spans="1:9" ht="12.75">
      <c r="A39" s="62"/>
      <c r="B39" s="63"/>
      <c r="C39" s="63"/>
      <c r="D39" s="63"/>
      <c r="E39" s="67"/>
      <c r="F39" s="63"/>
      <c r="G39" s="63"/>
      <c r="H39" s="63"/>
      <c r="I39" s="64"/>
    </row>
    <row r="40" spans="1:9" ht="12.75">
      <c r="A40" s="62"/>
      <c r="B40" s="63"/>
      <c r="C40" s="68" t="s">
        <v>117</v>
      </c>
      <c r="D40" s="63"/>
      <c r="E40" s="67" t="s">
        <v>173</v>
      </c>
      <c r="F40" s="69"/>
      <c r="G40" s="69"/>
      <c r="H40" s="69"/>
      <c r="I40" s="64"/>
    </row>
    <row r="41" spans="1:9" ht="12.75">
      <c r="A41" s="62"/>
      <c r="B41" s="63"/>
      <c r="C41" s="114" t="s">
        <v>118</v>
      </c>
      <c r="D41" s="63"/>
      <c r="E41" s="63"/>
      <c r="F41" s="69"/>
      <c r="G41" s="69"/>
      <c r="H41" s="70"/>
      <c r="I41" s="64"/>
    </row>
    <row r="42" spans="1:9" ht="13.5" thickBot="1">
      <c r="A42" s="72"/>
      <c r="B42" s="73"/>
      <c r="C42" s="73"/>
      <c r="D42" s="73"/>
      <c r="E42" s="73"/>
      <c r="F42" s="73"/>
      <c r="G42" s="73"/>
      <c r="H42" s="74" t="s">
        <v>83</v>
      </c>
      <c r="I42" s="74"/>
    </row>
  </sheetData>
  <sheetProtection password="DEA8" sheet="1" objects="1" scenarios="1"/>
  <hyperlinks>
    <hyperlink ref="B10" location="Inhalt!A1" display="Inhaltsübersicht"/>
    <hyperlink ref="H42" location="'P1'!A1" display="zurück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A1"/>
  <sheetViews>
    <sheetView showGridLines="0"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Präsentation" dvAspect="DVASPECT_ICON" shapeId="224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P26"/>
  <sheetViews>
    <sheetView showGridLines="0" workbookViewId="0" topLeftCell="A1">
      <selection activeCell="H3" sqref="H3"/>
    </sheetView>
  </sheetViews>
  <sheetFormatPr defaultColWidth="12" defaultRowHeight="12.75"/>
  <cols>
    <col min="1" max="1" width="4.5" style="0" customWidth="1"/>
    <col min="2" max="2" width="24.33203125" style="0" customWidth="1"/>
    <col min="3" max="3" width="5.83203125" style="0" customWidth="1"/>
    <col min="4" max="4" width="1.5" style="0" customWidth="1"/>
    <col min="5" max="7" width="2.83203125" style="0" customWidth="1"/>
    <col min="8" max="8" width="8.83203125" style="0" customWidth="1"/>
    <col min="9" max="9" width="13.16015625" style="0" customWidth="1"/>
    <col min="10" max="10" width="3.83203125" style="0" customWidth="1"/>
    <col min="11" max="11" width="4.83203125" style="0" customWidth="1"/>
    <col min="12" max="12" width="8.16015625" style="0" customWidth="1"/>
    <col min="15" max="16" width="5.83203125" style="0" customWidth="1"/>
    <col min="17" max="17" width="6.83203125" style="0" customWidth="1"/>
    <col min="18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7.33203125" style="0" hidden="1" customWidth="1"/>
    <col min="29" max="40" width="5.83203125" style="0" hidden="1" customWidth="1"/>
    <col min="41" max="41" width="13.83203125" style="0" hidden="1" customWidth="1"/>
    <col min="42" max="42" width="9.33203125" style="0" hidden="1" customWidth="1"/>
  </cols>
  <sheetData>
    <row r="1" spans="2:42" ht="15.75">
      <c r="B1" s="11" t="s">
        <v>26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3"/>
      <c r="AB1" s="13">
        <v>0.0001</v>
      </c>
      <c r="AC1" s="13"/>
      <c r="AD1" s="13"/>
      <c r="AE1" s="13"/>
      <c r="AF1" s="13"/>
      <c r="AG1" s="13"/>
      <c r="AH1" s="13"/>
      <c r="AI1" s="13"/>
      <c r="AJ1" s="13"/>
      <c r="AK1" s="13"/>
      <c r="AL1" s="13">
        <f ca="1">HOUR(NOW())</f>
        <v>11</v>
      </c>
      <c r="AM1" s="13">
        <f ca="1">MINUTE(NOW())</f>
        <v>8</v>
      </c>
      <c r="AN1" s="14">
        <f ca="1">SECOND(NOW())</f>
        <v>4</v>
      </c>
      <c r="AO1" s="13"/>
      <c r="AP1" s="13" t="s">
        <v>0</v>
      </c>
    </row>
    <row r="2" spans="8:42" ht="12.75">
      <c r="H2" s="1" t="s">
        <v>2</v>
      </c>
      <c r="J2" s="1" t="s">
        <v>3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>
        <f ca="1">HOUR(NOW())</f>
        <v>11</v>
      </c>
      <c r="AM2" s="13">
        <f ca="1">MINUTE(NOW())</f>
        <v>8</v>
      </c>
      <c r="AN2" s="14">
        <f ca="1">SECOND(NOW())</f>
        <v>4</v>
      </c>
      <c r="AO2" s="15">
        <f>TIME(AL2,AM2,AN2)</f>
        <v>0.4639351851851852</v>
      </c>
      <c r="AP2" s="13">
        <v>0.8272916666666666</v>
      </c>
    </row>
    <row r="3" spans="1:42" ht="12.75">
      <c r="A3" s="18" t="s">
        <v>7</v>
      </c>
      <c r="B3" s="26" t="s">
        <v>22</v>
      </c>
      <c r="C3" s="7">
        <f>AD3</f>
        <v>7.4</v>
      </c>
      <c r="D3" s="2" t="s">
        <v>1</v>
      </c>
      <c r="E3" s="33"/>
      <c r="F3" s="34"/>
      <c r="H3" s="9"/>
      <c r="I3" s="22">
        <f>IF(ISERROR(J3),"Falscheingabe","")</f>
      </c>
      <c r="J3" s="4">
        <f aca="true" t="shared" si="0" ref="J3:J12">IF(H3="",0,IF(ABS(H3-AF3)&lt;$AB$1,1,0))</f>
        <v>0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13">
        <f aca="true" ca="1" t="shared" si="1" ref="AA3:AA10">ROUND(RAND(),0)</f>
        <v>1</v>
      </c>
      <c r="AB3" s="13">
        <f ca="1">IF(AA3=0,ROUND(RAND()*39+11,0)*2,ROUND(RAND()*4+1,1)*2)</f>
        <v>3.6</v>
      </c>
      <c r="AC3" s="13"/>
      <c r="AD3" s="13">
        <v>7.4</v>
      </c>
      <c r="AE3" s="13"/>
      <c r="AF3" s="13">
        <f>AD3/2</f>
        <v>3.7</v>
      </c>
      <c r="AG3" s="13"/>
      <c r="AH3" s="13"/>
      <c r="AI3" s="13"/>
      <c r="AJ3" s="13"/>
      <c r="AK3" s="13"/>
      <c r="AL3" s="13">
        <f ca="1">HOUR(NOW())</f>
        <v>11</v>
      </c>
      <c r="AM3" s="13">
        <f ca="1">MINUTE(NOW())</f>
        <v>8</v>
      </c>
      <c r="AN3" s="14">
        <f ca="1">SECOND(NOW())</f>
        <v>4</v>
      </c>
      <c r="AO3" s="15">
        <f>TIME(AL3,AM3,AN3)</f>
        <v>0.4639351851851852</v>
      </c>
      <c r="AP3" s="13"/>
    </row>
    <row r="4" spans="1:42" ht="12.75">
      <c r="A4" s="19" t="s">
        <v>8</v>
      </c>
      <c r="B4" s="27" t="s">
        <v>23</v>
      </c>
      <c r="C4" s="8">
        <f>AD4</f>
        <v>10.5</v>
      </c>
      <c r="D4" s="3" t="s">
        <v>1</v>
      </c>
      <c r="E4" s="33"/>
      <c r="F4" s="34"/>
      <c r="H4" s="10"/>
      <c r="I4" s="22">
        <f aca="true" t="shared" si="2" ref="I4:I12">IF(ISERROR(J4),"Falscheingabe","")</f>
      </c>
      <c r="J4" s="5">
        <f t="shared" si="0"/>
        <v>0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3">
        <f ca="1" t="shared" si="1"/>
        <v>1</v>
      </c>
      <c r="AB4" s="13">
        <f ca="1">IF(AA4=0,ROUND(RAND()*30+2,0)*3,ROUND(RAND()*3+1,1)*3)</f>
        <v>7.5</v>
      </c>
      <c r="AC4" s="13"/>
      <c r="AD4" s="13">
        <v>10.5</v>
      </c>
      <c r="AE4" s="13"/>
      <c r="AF4" s="13">
        <f>AD4/3</f>
        <v>3.5</v>
      </c>
      <c r="AG4" s="13"/>
      <c r="AH4" s="13"/>
      <c r="AI4" s="13"/>
      <c r="AJ4" s="13"/>
      <c r="AK4" s="13"/>
      <c r="AL4" s="13"/>
      <c r="AM4" s="16"/>
      <c r="AN4" s="16"/>
      <c r="AO4" s="13"/>
      <c r="AP4" s="13">
        <f>IF(AP2&gt;AP3,"",AP3-AP2)</f>
      </c>
    </row>
    <row r="5" spans="1:42" ht="12.75">
      <c r="A5" s="19" t="s">
        <v>9</v>
      </c>
      <c r="B5" s="28" t="s">
        <v>24</v>
      </c>
      <c r="C5" s="8">
        <f>AD5</f>
        <v>80</v>
      </c>
      <c r="D5" s="3" t="s">
        <v>1</v>
      </c>
      <c r="E5" s="33"/>
      <c r="F5" s="34"/>
      <c r="H5" s="10"/>
      <c r="I5" s="22">
        <f t="shared" si="2"/>
      </c>
      <c r="J5" s="5">
        <f t="shared" si="0"/>
        <v>0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3">
        <f ca="1" t="shared" si="1"/>
        <v>0</v>
      </c>
      <c r="AB5" s="13">
        <f ca="1">IF(AA5=0,ROUND(RAND()*22+2,0)*4,ROUND(RAND()*4+1,1)*4)</f>
        <v>88</v>
      </c>
      <c r="AC5" s="13"/>
      <c r="AD5" s="13">
        <v>80</v>
      </c>
      <c r="AE5" s="13"/>
      <c r="AF5" s="13">
        <f>AD5/4</f>
        <v>20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12.75">
      <c r="A6" s="19" t="s">
        <v>10</v>
      </c>
      <c r="B6" s="29" t="s">
        <v>17</v>
      </c>
      <c r="C6" s="8">
        <f aca="true" t="shared" si="3" ref="C6:C12">AD6</f>
        <v>1.1</v>
      </c>
      <c r="D6" s="3" t="s">
        <v>1</v>
      </c>
      <c r="E6" s="33"/>
      <c r="F6" s="34"/>
      <c r="H6" s="10"/>
      <c r="I6" s="22">
        <f t="shared" si="2"/>
      </c>
      <c r="J6" s="5">
        <f t="shared" si="0"/>
        <v>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3">
        <f ca="1" t="shared" si="1"/>
        <v>1</v>
      </c>
      <c r="AB6" s="13">
        <f ca="1">IF(AA6=0,ROUND(RAND()*39+11,0),ROUND(RAND()*4+1,1))</f>
        <v>1.4</v>
      </c>
      <c r="AC6" s="13"/>
      <c r="AD6" s="13">
        <v>1.1</v>
      </c>
      <c r="AE6" s="13"/>
      <c r="AF6" s="13">
        <f>AD6*2</f>
        <v>2.2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19" t="s">
        <v>11</v>
      </c>
      <c r="B7" s="35" t="s">
        <v>25</v>
      </c>
      <c r="C7" s="8">
        <f t="shared" si="3"/>
        <v>19</v>
      </c>
      <c r="D7" s="3" t="s">
        <v>1</v>
      </c>
      <c r="E7" s="33"/>
      <c r="F7" s="34"/>
      <c r="H7" s="10"/>
      <c r="I7" s="22">
        <f t="shared" si="2"/>
      </c>
      <c r="J7" s="5">
        <f t="shared" si="0"/>
        <v>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3">
        <f ca="1" t="shared" si="1"/>
        <v>1</v>
      </c>
      <c r="AB7" s="13">
        <f ca="1">IF(AA7=0,ROUND(RAND()*17+3,0),ROUND(RAND()*2,1))</f>
        <v>1.8</v>
      </c>
      <c r="AC7" s="13"/>
      <c r="AD7" s="13">
        <v>19</v>
      </c>
      <c r="AE7" s="13"/>
      <c r="AF7" s="13">
        <f>AD7*5</f>
        <v>95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12.75">
      <c r="A8" s="19" t="s">
        <v>12</v>
      </c>
      <c r="B8" s="3" t="s">
        <v>27</v>
      </c>
      <c r="C8" s="8">
        <f t="shared" si="3"/>
        <v>8</v>
      </c>
      <c r="D8" s="3" t="s">
        <v>1</v>
      </c>
      <c r="E8" s="33"/>
      <c r="F8" s="34"/>
      <c r="H8" s="10"/>
      <c r="I8" s="22">
        <f t="shared" si="2"/>
      </c>
      <c r="J8" s="5">
        <f t="shared" si="0"/>
        <v>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13">
        <f ca="1" t="shared" si="1"/>
        <v>0</v>
      </c>
      <c r="AB8" s="13">
        <f ca="1">IF(AA8=0,ROUND(RAND()*18+2,0)*5,ROUND(RAND()*2,1)*5)</f>
        <v>80</v>
      </c>
      <c r="AC8" s="13"/>
      <c r="AD8" s="13">
        <v>8</v>
      </c>
      <c r="AE8" s="13"/>
      <c r="AF8" s="13">
        <f>AD8/5</f>
        <v>1.6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12.75">
      <c r="A9" s="19" t="s">
        <v>13</v>
      </c>
      <c r="B9" s="3" t="s">
        <v>28</v>
      </c>
      <c r="C9" s="8">
        <f t="shared" si="3"/>
        <v>838</v>
      </c>
      <c r="D9" s="3" t="s">
        <v>1</v>
      </c>
      <c r="E9" s="33"/>
      <c r="F9" s="34"/>
      <c r="H9" s="10"/>
      <c r="I9" s="22">
        <f t="shared" si="2"/>
      </c>
      <c r="J9" s="5">
        <f t="shared" si="0"/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3">
        <f ca="1" t="shared" si="1"/>
        <v>1</v>
      </c>
      <c r="AB9" s="13">
        <f ca="1">IF(AA9=0,ROUND(RAND()*888+111,0),ROUND(RAND()*10,1))</f>
        <v>3.4</v>
      </c>
      <c r="AC9" s="13"/>
      <c r="AD9" s="13">
        <v>838</v>
      </c>
      <c r="AE9" s="13"/>
      <c r="AF9" s="13">
        <f>AD9/10</f>
        <v>83.8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12.75">
      <c r="A10" s="19" t="s">
        <v>14</v>
      </c>
      <c r="B10" s="3" t="s">
        <v>29</v>
      </c>
      <c r="C10" s="8">
        <f t="shared" si="3"/>
        <v>45</v>
      </c>
      <c r="D10" s="3" t="s">
        <v>1</v>
      </c>
      <c r="E10" s="33"/>
      <c r="F10" s="34"/>
      <c r="H10" s="10"/>
      <c r="I10" s="22">
        <f t="shared" si="2"/>
      </c>
      <c r="J10" s="5">
        <f t="shared" si="0"/>
        <v>0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3">
        <f ca="1" t="shared" si="1"/>
        <v>0</v>
      </c>
      <c r="AB10" s="13">
        <f ca="1">IF(AA10=0,ROUND(RAND()*9888+111,0),ROUND(RAND()*88+11,1))</f>
        <v>5526</v>
      </c>
      <c r="AC10" s="13"/>
      <c r="AD10" s="13">
        <v>45</v>
      </c>
      <c r="AE10" s="13"/>
      <c r="AF10" s="13">
        <f>AD10/100</f>
        <v>0.45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12.75">
      <c r="A11" s="19" t="s">
        <v>15</v>
      </c>
      <c r="B11" s="3" t="s">
        <v>30</v>
      </c>
      <c r="C11" s="8">
        <f t="shared" si="3"/>
        <v>23</v>
      </c>
      <c r="D11" s="3" t="s">
        <v>1</v>
      </c>
      <c r="E11" s="33"/>
      <c r="F11" s="34"/>
      <c r="H11" s="10"/>
      <c r="I11" s="22">
        <f t="shared" si="2"/>
      </c>
      <c r="J11" s="5">
        <f t="shared" si="0"/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3">
        <f ca="1">ROUND(RAND(),0)</f>
        <v>1</v>
      </c>
      <c r="AB11" s="13">
        <f ca="1">IF(AA11=0,ROUND(RAND()*30+2,0),ROUND(RAND()*3+1,1))</f>
        <v>2.7</v>
      </c>
      <c r="AC11" s="13"/>
      <c r="AD11" s="13">
        <v>23</v>
      </c>
      <c r="AE11" s="13"/>
      <c r="AF11" s="13">
        <f>AD11*3</f>
        <v>69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2.75">
      <c r="A12" s="19" t="s">
        <v>16</v>
      </c>
      <c r="B12" s="3" t="s">
        <v>31</v>
      </c>
      <c r="C12" s="8">
        <f t="shared" si="3"/>
        <v>2.39</v>
      </c>
      <c r="D12" s="3" t="s">
        <v>1</v>
      </c>
      <c r="E12" s="33"/>
      <c r="F12" s="34"/>
      <c r="H12" s="10"/>
      <c r="I12" s="22">
        <f t="shared" si="2"/>
      </c>
      <c r="J12" s="5">
        <f t="shared" si="0"/>
        <v>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3">
        <f ca="1">ROUND(RAND(),0)</f>
        <v>1</v>
      </c>
      <c r="AB12" s="13">
        <f ca="1">IF(AA12=0,ROUND(RAND()*88+11,0),ROUND(RAND()*9,2))</f>
        <v>3.93</v>
      </c>
      <c r="AC12" s="13"/>
      <c r="AD12" s="13">
        <v>2.39</v>
      </c>
      <c r="AE12" s="13"/>
      <c r="AF12" s="13">
        <f>AD12*10</f>
        <v>23.900000000000002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0:42" ht="12.75">
      <c r="J13" s="6">
        <f>AB13</f>
        <v>0</v>
      </c>
      <c r="K13" s="1" t="s">
        <v>4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7">
        <f>SUM(J3:J12)</f>
        <v>0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2:42" ht="15">
      <c r="B14" s="30" t="s">
        <v>21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3"/>
      <c r="AB14" s="25">
        <f>IF(AB13="","",IF(AB13=10,AC14,IF(OR(AB13=8,AB13=9),AD14,AE14)))</f>
      </c>
      <c r="AC14" s="25" t="s">
        <v>18</v>
      </c>
      <c r="AD14" s="25" t="s">
        <v>19</v>
      </c>
      <c r="AE14" s="25" t="s">
        <v>20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0:42" ht="15.75">
      <c r="J15" s="24">
        <f>AB14</f>
      </c>
      <c r="K15" s="12" t="s">
        <v>5</v>
      </c>
      <c r="L15" s="23">
        <f>AP4</f>
      </c>
      <c r="M15" s="21" t="s">
        <v>6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9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27:42" ht="12.75">
      <c r="AA16" s="10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27:42" ht="12.75">
      <c r="AA17" s="10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27:42" ht="12.75">
      <c r="AA18" s="10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27:42" ht="12.75">
      <c r="AA19" s="10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27:42" ht="12.75">
      <c r="AA20" s="10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27:42" ht="12.75">
      <c r="AA21" s="10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27:42" ht="12.75">
      <c r="AA22" s="10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27:42" ht="12.75">
      <c r="AA23" s="10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27:42" ht="12.75">
      <c r="AA24" s="10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27:42" ht="12.75"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27:42" ht="12.75"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</sheetData>
  <sheetProtection password="DEA8" sheet="1" objects="1" scenarios="1"/>
  <conditionalFormatting sqref="I3:I12">
    <cfRule type="cellIs" priority="1" dxfId="0" operator="equal" stopIfTrue="1">
      <formula>"Falscheingabe"</formula>
    </cfRule>
  </conditionalFormatting>
  <hyperlinks>
    <hyperlink ref="B14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P26"/>
  <sheetViews>
    <sheetView showGridLines="0" workbookViewId="0" topLeftCell="A1">
      <selection activeCell="H3" sqref="H3"/>
    </sheetView>
  </sheetViews>
  <sheetFormatPr defaultColWidth="12" defaultRowHeight="12.75"/>
  <cols>
    <col min="1" max="1" width="4.5" style="0" customWidth="1"/>
    <col min="2" max="2" width="24.33203125" style="0" customWidth="1"/>
    <col min="3" max="3" width="5.83203125" style="0" customWidth="1"/>
    <col min="4" max="4" width="1.5" style="0" customWidth="1"/>
    <col min="5" max="7" width="2.83203125" style="0" customWidth="1"/>
    <col min="8" max="8" width="8.83203125" style="0" customWidth="1"/>
    <col min="9" max="9" width="13.16015625" style="0" customWidth="1"/>
    <col min="10" max="10" width="3.83203125" style="0" customWidth="1"/>
    <col min="11" max="11" width="4.83203125" style="0" customWidth="1"/>
    <col min="12" max="12" width="8.16015625" style="0" customWidth="1"/>
    <col min="15" max="16" width="5.83203125" style="0" customWidth="1"/>
    <col min="17" max="17" width="6.83203125" style="0" customWidth="1"/>
    <col min="18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7.33203125" style="0" hidden="1" customWidth="1"/>
    <col min="29" max="40" width="5.83203125" style="0" hidden="1" customWidth="1"/>
    <col min="41" max="41" width="13.83203125" style="0" hidden="1" customWidth="1"/>
    <col min="42" max="42" width="9.33203125" style="0" hidden="1" customWidth="1"/>
  </cols>
  <sheetData>
    <row r="1" spans="2:42" ht="15.75">
      <c r="B1" s="11" t="s">
        <v>32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3"/>
      <c r="AB1" s="13">
        <v>0.0001</v>
      </c>
      <c r="AC1" s="13"/>
      <c r="AD1" s="13"/>
      <c r="AE1" s="13"/>
      <c r="AF1" s="13"/>
      <c r="AG1" s="13"/>
      <c r="AH1" s="13"/>
      <c r="AI1" s="13"/>
      <c r="AJ1" s="13"/>
      <c r="AK1" s="13"/>
      <c r="AL1" s="13">
        <f ca="1">HOUR(NOW())</f>
        <v>11</v>
      </c>
      <c r="AM1" s="13">
        <f ca="1">MINUTE(NOW())</f>
        <v>8</v>
      </c>
      <c r="AN1" s="14">
        <f ca="1">SECOND(NOW())</f>
        <v>4</v>
      </c>
      <c r="AO1" s="13"/>
      <c r="AP1" s="13" t="s">
        <v>0</v>
      </c>
    </row>
    <row r="2" spans="8:42" ht="12.75">
      <c r="H2" s="1" t="s">
        <v>2</v>
      </c>
      <c r="J2" s="1" t="s">
        <v>3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>
        <f ca="1">HOUR(NOW())</f>
        <v>11</v>
      </c>
      <c r="AM2" s="13">
        <f ca="1">MINUTE(NOW())</f>
        <v>8</v>
      </c>
      <c r="AN2" s="14">
        <f ca="1">SECOND(NOW())</f>
        <v>4</v>
      </c>
      <c r="AO2" s="15">
        <f>TIME(AL2,AM2,AN2)</f>
        <v>0.4639351851851852</v>
      </c>
      <c r="AP2" s="13">
        <v>0.8003125</v>
      </c>
    </row>
    <row r="3" spans="1:42" ht="12.75">
      <c r="A3" s="18" t="s">
        <v>7</v>
      </c>
      <c r="B3" s="37" t="s">
        <v>33</v>
      </c>
      <c r="C3" s="7">
        <f aca="true" t="shared" si="0" ref="C3:C12">AD3</f>
        <v>70</v>
      </c>
      <c r="D3" s="2" t="s">
        <v>1</v>
      </c>
      <c r="E3" s="33"/>
      <c r="F3" s="34"/>
      <c r="H3" s="9"/>
      <c r="I3" s="22">
        <f aca="true" t="shared" si="1" ref="I3:I12">IF(ISERROR(J3),"Falscheingabe","")</f>
      </c>
      <c r="J3" s="4">
        <f aca="true" t="shared" si="2" ref="J3:J12">IF(H3="",0,IF(ABS(H3-AF3)&lt;$AB$1,1,0))</f>
        <v>0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13">
        <f aca="true" ca="1" t="shared" si="3" ref="AA3:AA12">ROUND(RAND(),0)</f>
        <v>0</v>
      </c>
      <c r="AB3" s="13">
        <f ca="1">IF(AA3=0,ROUND(RAND()*39+11,0)*2,ROUND(RAND()*4+1,1)*2)</f>
        <v>54</v>
      </c>
      <c r="AC3" s="13"/>
      <c r="AD3" s="13">
        <v>70</v>
      </c>
      <c r="AE3" s="13"/>
      <c r="AF3" s="13">
        <f>AD3/2</f>
        <v>35</v>
      </c>
      <c r="AG3" s="13"/>
      <c r="AH3" s="13"/>
      <c r="AI3" s="13"/>
      <c r="AJ3" s="13"/>
      <c r="AK3" s="13"/>
      <c r="AL3" s="13">
        <f ca="1">HOUR(NOW())</f>
        <v>11</v>
      </c>
      <c r="AM3" s="13">
        <f ca="1">MINUTE(NOW())</f>
        <v>8</v>
      </c>
      <c r="AN3" s="14">
        <f ca="1">SECOND(NOW())</f>
        <v>4</v>
      </c>
      <c r="AO3" s="15">
        <f>TIME(AL3,AM3,AN3)</f>
        <v>0.4639351851851852</v>
      </c>
      <c r="AP3" s="13"/>
    </row>
    <row r="4" spans="1:42" ht="12.75">
      <c r="A4" s="19" t="s">
        <v>8</v>
      </c>
      <c r="B4" s="38" t="s">
        <v>34</v>
      </c>
      <c r="C4" s="8">
        <f t="shared" si="0"/>
        <v>5.4</v>
      </c>
      <c r="D4" s="3" t="s">
        <v>1</v>
      </c>
      <c r="E4" s="33"/>
      <c r="F4" s="34"/>
      <c r="H4" s="10"/>
      <c r="I4" s="22">
        <f t="shared" si="1"/>
      </c>
      <c r="J4" s="5">
        <f t="shared" si="2"/>
        <v>0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3">
        <f ca="1" t="shared" si="3"/>
        <v>0</v>
      </c>
      <c r="AB4" s="13">
        <f ca="1">IF(AA4=0,ROUND(RAND()*30+2,0)*3,ROUND(RAND()*3+1,1)*3)</f>
        <v>24</v>
      </c>
      <c r="AC4" s="13"/>
      <c r="AD4" s="13">
        <v>5.4</v>
      </c>
      <c r="AE4" s="13"/>
      <c r="AF4" s="13">
        <f>AD4/3</f>
        <v>1.8</v>
      </c>
      <c r="AG4" s="13"/>
      <c r="AH4" s="13"/>
      <c r="AI4" s="13"/>
      <c r="AJ4" s="13"/>
      <c r="AK4" s="13"/>
      <c r="AL4" s="13"/>
      <c r="AM4" s="16"/>
      <c r="AN4" s="16"/>
      <c r="AO4" s="13"/>
      <c r="AP4" s="13">
        <f>IF(AP2&gt;AP3,"",AP3-AP2)</f>
      </c>
    </row>
    <row r="5" spans="1:42" ht="12.75">
      <c r="A5" s="19" t="s">
        <v>9</v>
      </c>
      <c r="B5" s="39" t="s">
        <v>35</v>
      </c>
      <c r="C5" s="8">
        <f t="shared" si="0"/>
        <v>10.4</v>
      </c>
      <c r="D5" s="3" t="s">
        <v>1</v>
      </c>
      <c r="E5" s="33"/>
      <c r="F5" s="34"/>
      <c r="H5" s="10"/>
      <c r="I5" s="22">
        <f t="shared" si="1"/>
      </c>
      <c r="J5" s="5">
        <f t="shared" si="2"/>
        <v>0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3">
        <f ca="1" t="shared" si="3"/>
        <v>0</v>
      </c>
      <c r="AB5" s="13">
        <f ca="1">IF(AA5=0,ROUND(RAND()*22+2,0)*4,ROUND(RAND()*4+1,1)*4)</f>
        <v>44</v>
      </c>
      <c r="AC5" s="13"/>
      <c r="AD5" s="13">
        <v>10.4</v>
      </c>
      <c r="AE5" s="13"/>
      <c r="AF5" s="13">
        <f>AD5/4</f>
        <v>2.6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12.75">
      <c r="A6" s="19" t="s">
        <v>10</v>
      </c>
      <c r="B6" s="36" t="s">
        <v>56</v>
      </c>
      <c r="C6" s="8">
        <f t="shared" si="0"/>
        <v>43</v>
      </c>
      <c r="D6" s="3" t="s">
        <v>1</v>
      </c>
      <c r="E6" s="33"/>
      <c r="F6" s="34"/>
      <c r="H6" s="10"/>
      <c r="I6" s="22">
        <f t="shared" si="1"/>
      </c>
      <c r="J6" s="5">
        <f t="shared" si="2"/>
        <v>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3">
        <f ca="1" t="shared" si="3"/>
        <v>1</v>
      </c>
      <c r="AB6" s="13">
        <f ca="1">IF(AA6=0,ROUND(RAND()*39+11,0),ROUND(RAND()*4+1,1))</f>
        <v>3.6</v>
      </c>
      <c r="AC6" s="13"/>
      <c r="AD6" s="13">
        <v>43</v>
      </c>
      <c r="AE6" s="13"/>
      <c r="AF6" s="13">
        <f>AD6*2</f>
        <v>86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19" t="s">
        <v>11</v>
      </c>
      <c r="B7" s="40" t="s">
        <v>57</v>
      </c>
      <c r="C7" s="8">
        <f t="shared" si="0"/>
        <v>4</v>
      </c>
      <c r="D7" s="3" t="s">
        <v>1</v>
      </c>
      <c r="E7" s="33"/>
      <c r="F7" s="34"/>
      <c r="H7" s="10"/>
      <c r="I7" s="22">
        <f t="shared" si="1"/>
      </c>
      <c r="J7" s="5">
        <f t="shared" si="2"/>
        <v>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3">
        <f ca="1" t="shared" si="3"/>
        <v>1</v>
      </c>
      <c r="AB7" s="13">
        <f ca="1">IF(AA7=0,ROUND(RAND()*17+3,0),ROUND(RAND()*2,1))</f>
        <v>0.7</v>
      </c>
      <c r="AC7" s="13"/>
      <c r="AD7" s="13">
        <v>4</v>
      </c>
      <c r="AE7" s="13"/>
      <c r="AF7" s="13">
        <f>AD7*5</f>
        <v>20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12.75">
      <c r="A8" s="19" t="s">
        <v>12</v>
      </c>
      <c r="B8" s="37" t="s">
        <v>38</v>
      </c>
      <c r="C8" s="8">
        <f t="shared" si="0"/>
        <v>6.5</v>
      </c>
      <c r="D8" s="3" t="s">
        <v>1</v>
      </c>
      <c r="E8" s="33"/>
      <c r="F8" s="34"/>
      <c r="H8" s="10"/>
      <c r="I8" s="22">
        <f t="shared" si="1"/>
      </c>
      <c r="J8" s="5">
        <f t="shared" si="2"/>
        <v>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13">
        <f ca="1" t="shared" si="3"/>
        <v>1</v>
      </c>
      <c r="AB8" s="13">
        <f ca="1">IF(AA8=0,ROUND(RAND()*18+2,0)*5,ROUND(RAND()*2,1)*5)</f>
        <v>9.5</v>
      </c>
      <c r="AC8" s="13"/>
      <c r="AD8" s="13">
        <v>6.5</v>
      </c>
      <c r="AE8" s="13"/>
      <c r="AF8" s="13">
        <f>AD8/5</f>
        <v>1.3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12.75">
      <c r="A9" s="19" t="s">
        <v>13</v>
      </c>
      <c r="B9" s="38" t="s">
        <v>37</v>
      </c>
      <c r="C9" s="8">
        <f t="shared" si="0"/>
        <v>615</v>
      </c>
      <c r="D9" s="3" t="s">
        <v>1</v>
      </c>
      <c r="E9" s="33"/>
      <c r="F9" s="34"/>
      <c r="H9" s="10"/>
      <c r="I9" s="22">
        <f t="shared" si="1"/>
      </c>
      <c r="J9" s="5">
        <f t="shared" si="2"/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3">
        <f ca="1" t="shared" si="3"/>
        <v>1</v>
      </c>
      <c r="AB9" s="13">
        <f ca="1">IF(AA9=0,ROUND(RAND()*888+111,0),ROUND(RAND()*10,1))</f>
        <v>5.3</v>
      </c>
      <c r="AC9" s="13"/>
      <c r="AD9" s="13">
        <v>615</v>
      </c>
      <c r="AE9" s="13"/>
      <c r="AF9" s="13">
        <f>AD9/10</f>
        <v>61.5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12.75">
      <c r="A10" s="19" t="s">
        <v>14</v>
      </c>
      <c r="B10" s="39" t="s">
        <v>36</v>
      </c>
      <c r="C10" s="8">
        <f t="shared" si="0"/>
        <v>4208</v>
      </c>
      <c r="D10" s="3" t="s">
        <v>1</v>
      </c>
      <c r="E10" s="33"/>
      <c r="F10" s="34"/>
      <c r="H10" s="10"/>
      <c r="I10" s="22">
        <f t="shared" si="1"/>
      </c>
      <c r="J10" s="5">
        <f t="shared" si="2"/>
        <v>0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3">
        <f ca="1" t="shared" si="3"/>
        <v>1</v>
      </c>
      <c r="AB10" s="13">
        <f ca="1">IF(AA10=0,ROUND(RAND()*9888+111,0),ROUND(RAND()*88+11,1))</f>
        <v>67.1</v>
      </c>
      <c r="AC10" s="13"/>
      <c r="AD10" s="13">
        <v>4208</v>
      </c>
      <c r="AE10" s="13"/>
      <c r="AF10" s="13">
        <f>AD10/100</f>
        <v>42.08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12.75">
      <c r="A11" s="19" t="s">
        <v>15</v>
      </c>
      <c r="B11" s="36" t="s">
        <v>40</v>
      </c>
      <c r="C11" s="8">
        <f t="shared" si="0"/>
        <v>2.9</v>
      </c>
      <c r="D11" s="3" t="s">
        <v>1</v>
      </c>
      <c r="E11" s="33"/>
      <c r="F11" s="34"/>
      <c r="H11" s="10"/>
      <c r="I11" s="22">
        <f t="shared" si="1"/>
      </c>
      <c r="J11" s="5">
        <f t="shared" si="2"/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3">
        <f ca="1" t="shared" si="3"/>
        <v>0</v>
      </c>
      <c r="AB11" s="13">
        <f ca="1">IF(AA11=0,ROUND(RAND()*30+2,0),ROUND(RAND()*3+1,1))</f>
        <v>18</v>
      </c>
      <c r="AC11" s="13"/>
      <c r="AD11" s="13">
        <v>2.9</v>
      </c>
      <c r="AE11" s="13"/>
      <c r="AF11" s="13">
        <f>AD11*3</f>
        <v>8.7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2.75">
      <c r="A12" s="19" t="s">
        <v>16</v>
      </c>
      <c r="B12" s="36" t="s">
        <v>39</v>
      </c>
      <c r="C12" s="8">
        <f t="shared" si="0"/>
        <v>4.8</v>
      </c>
      <c r="D12" s="3" t="s">
        <v>1</v>
      </c>
      <c r="E12" s="33"/>
      <c r="F12" s="34"/>
      <c r="H12" s="10"/>
      <c r="I12" s="22">
        <f t="shared" si="1"/>
      </c>
      <c r="J12" s="5">
        <f t="shared" si="2"/>
        <v>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3">
        <f ca="1" t="shared" si="3"/>
        <v>1</v>
      </c>
      <c r="AB12" s="13">
        <f ca="1">IF(AA12=0,ROUND(RAND()*88+11,0),ROUND(RAND()*9,2))</f>
        <v>1.56</v>
      </c>
      <c r="AC12" s="13"/>
      <c r="AD12" s="13">
        <v>4.8</v>
      </c>
      <c r="AE12" s="13"/>
      <c r="AF12" s="13">
        <f>AD12*10</f>
        <v>48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0:42" ht="12.75">
      <c r="J13" s="6">
        <f>AB13</f>
        <v>0</v>
      </c>
      <c r="K13" s="1" t="s">
        <v>4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7">
        <f>SUM(J3:J12)</f>
        <v>0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2:42" ht="15">
      <c r="B14" s="30" t="s">
        <v>21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3"/>
      <c r="AB14" s="25">
        <f>IF(AB13="","",IF(AB13=10,AC14,IF(OR(AB13=8,AB13=9),AD14,AE14)))</f>
      </c>
      <c r="AC14" s="25" t="s">
        <v>18</v>
      </c>
      <c r="AD14" s="25" t="s">
        <v>19</v>
      </c>
      <c r="AE14" s="25" t="s">
        <v>20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0:42" ht="15.75">
      <c r="J15" s="24">
        <f>AB14</f>
      </c>
      <c r="K15" s="12" t="s">
        <v>5</v>
      </c>
      <c r="L15" s="23">
        <f>AP4</f>
      </c>
      <c r="M15" s="21" t="s">
        <v>6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9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27:42" ht="12.75">
      <c r="AA16" s="10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27:42" ht="12.75">
      <c r="AA17" s="10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27:42" ht="12.75">
      <c r="AA18" s="10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27:42" ht="12.75">
      <c r="AA19" s="10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27:42" ht="12.75">
      <c r="AA20" s="10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27:42" ht="12.75">
      <c r="AA21" s="10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27:42" ht="12.75">
      <c r="AA22" s="10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27:42" ht="12.75">
      <c r="AA23" s="10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27:42" ht="12.75">
      <c r="AA24" s="10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27:42" ht="12.75"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27:42" ht="12.75"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</sheetData>
  <sheetProtection password="DEA8" sheet="1" objects="1" scenarios="1"/>
  <conditionalFormatting sqref="I3:I12">
    <cfRule type="cellIs" priority="1" dxfId="0" operator="equal" stopIfTrue="1">
      <formula>"Falscheingabe"</formula>
    </cfRule>
  </conditionalFormatting>
  <hyperlinks>
    <hyperlink ref="B14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C17"/>
  <sheetViews>
    <sheetView workbookViewId="0" topLeftCell="A1">
      <selection activeCell="B5" sqref="B5"/>
    </sheetView>
  </sheetViews>
  <sheetFormatPr defaultColWidth="12" defaultRowHeight="12.75"/>
  <cols>
    <col min="1" max="1" width="9.16015625" style="0" customWidth="1"/>
    <col min="2" max="2" width="6.83203125" style="0" customWidth="1"/>
  </cols>
  <sheetData>
    <row r="1" spans="1:2" ht="12.75">
      <c r="A1" s="47" t="s">
        <v>43</v>
      </c>
      <c r="B1" s="42" t="s">
        <v>44</v>
      </c>
    </row>
    <row r="3" ht="13.5" thickBot="1"/>
    <row r="4" spans="1:2" ht="13.5" thickBot="1">
      <c r="A4" s="51" t="s">
        <v>45</v>
      </c>
      <c r="B4" s="48">
        <v>0.4444444444444444</v>
      </c>
    </row>
    <row r="5" spans="1:3" ht="12.75">
      <c r="A5" s="52" t="s">
        <v>46</v>
      </c>
      <c r="B5" s="49"/>
      <c r="C5" s="46"/>
    </row>
    <row r="6" spans="1:3" ht="12.75">
      <c r="A6" s="53" t="s">
        <v>47</v>
      </c>
      <c r="B6" s="50"/>
      <c r="C6" s="46"/>
    </row>
    <row r="7" spans="1:3" ht="12.75">
      <c r="A7" s="53" t="s">
        <v>48</v>
      </c>
      <c r="B7" s="50"/>
      <c r="C7" s="46"/>
    </row>
    <row r="8" spans="1:3" ht="12.75">
      <c r="A8" s="53" t="s">
        <v>49</v>
      </c>
      <c r="B8" s="50"/>
      <c r="C8" s="46"/>
    </row>
    <row r="9" spans="1:3" ht="12.75">
      <c r="A9" s="53" t="s">
        <v>50</v>
      </c>
      <c r="B9" s="50"/>
      <c r="C9" s="46"/>
    </row>
    <row r="10" spans="1:2" ht="12.75">
      <c r="A10" s="53" t="s">
        <v>51</v>
      </c>
      <c r="B10" s="50"/>
    </row>
    <row r="11" spans="1:2" ht="12.75">
      <c r="A11" s="53" t="s">
        <v>52</v>
      </c>
      <c r="B11" s="50"/>
    </row>
    <row r="12" spans="1:2" ht="12.75">
      <c r="A12" s="53" t="s">
        <v>53</v>
      </c>
      <c r="B12" s="50"/>
    </row>
    <row r="13" spans="1:2" ht="12.75">
      <c r="A13" s="53" t="s">
        <v>54</v>
      </c>
      <c r="B13" s="50"/>
    </row>
    <row r="14" spans="1:2" ht="12.75">
      <c r="A14" s="53" t="s">
        <v>55</v>
      </c>
      <c r="B14" s="50"/>
    </row>
    <row r="17" ht="12.75">
      <c r="A17" s="30" t="s">
        <v>21</v>
      </c>
    </row>
  </sheetData>
  <hyperlinks>
    <hyperlink ref="A17" location="Inhalt!A1" display="Inhaltsübersicht"/>
  </hyperlink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R21"/>
  <sheetViews>
    <sheetView showGridLines="0" workbookViewId="0" topLeftCell="A1">
      <selection activeCell="B9" sqref="B9"/>
    </sheetView>
  </sheetViews>
  <sheetFormatPr defaultColWidth="12" defaultRowHeight="12.75"/>
  <cols>
    <col min="1" max="1" width="8.83203125" style="0" customWidth="1"/>
    <col min="2" max="2" width="5.83203125" style="0" customWidth="1"/>
    <col min="3" max="3" width="11.83203125" style="0" customWidth="1"/>
    <col min="4" max="4" width="5.83203125" style="0" customWidth="1"/>
    <col min="5" max="5" width="10.33203125" style="0" customWidth="1"/>
    <col min="6" max="6" width="5.83203125" style="0" customWidth="1"/>
    <col min="7" max="7" width="10.83203125" style="0" customWidth="1"/>
    <col min="8" max="8" width="5.83203125" style="0" customWidth="1"/>
    <col min="9" max="9" width="10.83203125" style="0" customWidth="1"/>
    <col min="10" max="10" width="5.83203125" style="0" customWidth="1"/>
    <col min="11" max="12" width="7.83203125" style="0" customWidth="1"/>
    <col min="27" max="30" width="3.83203125" style="0" hidden="1" customWidth="1"/>
    <col min="31" max="40" width="3.83203125" style="0" customWidth="1"/>
    <col min="41" max="41" width="7.5" style="0" hidden="1" customWidth="1"/>
    <col min="42" max="45" width="12" style="0" hidden="1" customWidth="1"/>
  </cols>
  <sheetData>
    <row r="1" ht="12.75">
      <c r="B1" s="42" t="s">
        <v>41</v>
      </c>
    </row>
    <row r="3" spans="27:42" ht="12.75">
      <c r="AA3" s="13">
        <f ca="1">ROUND(RAND()+2,0)</f>
        <v>3</v>
      </c>
      <c r="AB3" s="13">
        <f aca="true" ca="1" t="shared" si="0" ref="AB3:AB12">ROUND(RAND()*(AA3-2)+1,0)</f>
        <v>1</v>
      </c>
      <c r="AC3" s="13">
        <v>2</v>
      </c>
      <c r="AD3" s="13">
        <v>1</v>
      </c>
      <c r="AE3" s="75">
        <f aca="true" t="shared" si="1" ref="AE3:AE12">AD3</f>
        <v>1</v>
      </c>
      <c r="AF3" s="75">
        <f aca="true" t="shared" si="2" ref="AF3:AF8">IF(SUM(AE3:AE3)&lt;AC3,1,0)</f>
        <v>1</v>
      </c>
      <c r="AG3" s="75">
        <f aca="true" t="shared" si="3" ref="AG3:AG8">IF(SUM(AE3:AF3)&lt;AC3,1,0)</f>
        <v>0</v>
      </c>
      <c r="AH3" s="75">
        <f aca="true" t="shared" si="4" ref="AH3:AH8">IF(SUM(AE3:AG3)&lt;AC3,1,0)</f>
        <v>0</v>
      </c>
      <c r="AI3" s="75">
        <f aca="true" t="shared" si="5" ref="AI3:AI8">IF(SUM(AE3:AH3)&lt;AC3,1,0)</f>
        <v>0</v>
      </c>
      <c r="AJ3" s="75">
        <f aca="true" t="shared" si="6" ref="AJ3:AJ8">IF(SUM(AE3:AI3)&lt;AC3,1,0)</f>
        <v>0</v>
      </c>
      <c r="AK3" s="75">
        <f aca="true" t="shared" si="7" ref="AK3:AK8">IF(SUM(AE3:AJ3)&lt;AC3,1,0)</f>
        <v>0</v>
      </c>
      <c r="AL3" s="75">
        <f aca="true" t="shared" si="8" ref="AL3:AL8">IF(SUM(AE3:AK3)&lt;AC3,1,0)</f>
        <v>0</v>
      </c>
      <c r="AM3" s="75">
        <f aca="true" t="shared" si="9" ref="AM3:AM8">IF(SUM(AE3:AL3)&lt;AC3,1,0)</f>
        <v>0</v>
      </c>
      <c r="AN3" s="75">
        <f aca="true" t="shared" si="10" ref="AN3:AN8">IF(SUM(AE3:AM3)&lt;AC3,1,0)</f>
        <v>0</v>
      </c>
      <c r="AO3" s="41">
        <f aca="true" t="shared" si="11" ref="AO3:AO8">AD3/AC3</f>
        <v>0.5</v>
      </c>
      <c r="AP3">
        <f>IF(B9=AO3,1,0)</f>
        <v>0</v>
      </c>
    </row>
    <row r="4" spans="27:42" ht="12.75">
      <c r="AA4" s="13">
        <f ca="1">ROUND(RAND()+4,0)</f>
        <v>4</v>
      </c>
      <c r="AB4" s="13">
        <f ca="1" t="shared" si="0"/>
        <v>2</v>
      </c>
      <c r="AC4" s="13">
        <v>5</v>
      </c>
      <c r="AD4" s="13">
        <v>3</v>
      </c>
      <c r="AE4" s="75">
        <f t="shared" si="1"/>
        <v>3</v>
      </c>
      <c r="AF4" s="75">
        <f t="shared" si="2"/>
        <v>1</v>
      </c>
      <c r="AG4" s="75">
        <f t="shared" si="3"/>
        <v>1</v>
      </c>
      <c r="AH4" s="75">
        <f t="shared" si="4"/>
        <v>0</v>
      </c>
      <c r="AI4" s="75">
        <f t="shared" si="5"/>
        <v>0</v>
      </c>
      <c r="AJ4" s="75">
        <f t="shared" si="6"/>
        <v>0</v>
      </c>
      <c r="AK4" s="75">
        <f t="shared" si="7"/>
        <v>0</v>
      </c>
      <c r="AL4" s="75">
        <f t="shared" si="8"/>
        <v>0</v>
      </c>
      <c r="AM4" s="75">
        <f t="shared" si="9"/>
        <v>0</v>
      </c>
      <c r="AN4" s="75">
        <f t="shared" si="10"/>
        <v>0</v>
      </c>
      <c r="AO4" s="41">
        <f t="shared" si="11"/>
        <v>0.6</v>
      </c>
      <c r="AP4">
        <f>IF(D9=AO4,1,0)</f>
        <v>0</v>
      </c>
    </row>
    <row r="5" spans="27:42" ht="12.75">
      <c r="AA5" s="13">
        <f ca="1">ROUND(RAND()+6,0)</f>
        <v>6</v>
      </c>
      <c r="AB5" s="13">
        <f ca="1" t="shared" si="0"/>
        <v>3</v>
      </c>
      <c r="AC5" s="13">
        <v>6</v>
      </c>
      <c r="AD5" s="13">
        <v>1</v>
      </c>
      <c r="AE5" s="75">
        <f t="shared" si="1"/>
        <v>1</v>
      </c>
      <c r="AF5" s="75">
        <f t="shared" si="2"/>
        <v>1</v>
      </c>
      <c r="AG5" s="75">
        <f t="shared" si="3"/>
        <v>1</v>
      </c>
      <c r="AH5" s="75">
        <f t="shared" si="4"/>
        <v>1</v>
      </c>
      <c r="AI5" s="75">
        <f t="shared" si="5"/>
        <v>1</v>
      </c>
      <c r="AJ5" s="75">
        <f t="shared" si="6"/>
        <v>1</v>
      </c>
      <c r="AK5" s="75">
        <f t="shared" si="7"/>
        <v>0</v>
      </c>
      <c r="AL5" s="75">
        <f t="shared" si="8"/>
        <v>0</v>
      </c>
      <c r="AM5" s="75">
        <f t="shared" si="9"/>
        <v>0</v>
      </c>
      <c r="AN5" s="75">
        <f t="shared" si="10"/>
        <v>0</v>
      </c>
      <c r="AO5" s="41">
        <f t="shared" si="11"/>
        <v>0.16666666666666666</v>
      </c>
      <c r="AP5">
        <f>IF(F9=AO5,1,0)</f>
        <v>0</v>
      </c>
    </row>
    <row r="6" spans="12:42" ht="12.75">
      <c r="L6" s="1" t="s">
        <v>42</v>
      </c>
      <c r="AA6" s="13">
        <f ca="1">ROUND(RAND()+8,0)</f>
        <v>8</v>
      </c>
      <c r="AB6" s="13">
        <f ca="1" t="shared" si="0"/>
        <v>6</v>
      </c>
      <c r="AC6" s="13">
        <v>8</v>
      </c>
      <c r="AD6" s="13">
        <v>4</v>
      </c>
      <c r="AE6" s="75">
        <f t="shared" si="1"/>
        <v>4</v>
      </c>
      <c r="AF6" s="75">
        <f t="shared" si="2"/>
        <v>1</v>
      </c>
      <c r="AG6" s="75">
        <f t="shared" si="3"/>
        <v>1</v>
      </c>
      <c r="AH6" s="75">
        <f t="shared" si="4"/>
        <v>1</v>
      </c>
      <c r="AI6" s="75">
        <f t="shared" si="5"/>
        <v>1</v>
      </c>
      <c r="AJ6" s="75">
        <f t="shared" si="6"/>
        <v>0</v>
      </c>
      <c r="AK6" s="75">
        <f t="shared" si="7"/>
        <v>0</v>
      </c>
      <c r="AL6" s="75">
        <f t="shared" si="8"/>
        <v>0</v>
      </c>
      <c r="AM6" s="75">
        <f t="shared" si="9"/>
        <v>0</v>
      </c>
      <c r="AN6" s="75">
        <f t="shared" si="10"/>
        <v>0</v>
      </c>
      <c r="AO6" s="41">
        <f t="shared" si="11"/>
        <v>0.5</v>
      </c>
      <c r="AP6">
        <f>IF(H9=AO6,1,0)</f>
        <v>0</v>
      </c>
    </row>
    <row r="7" spans="12:42" ht="15.75">
      <c r="L7" s="44">
        <f>AR13</f>
        <v>0</v>
      </c>
      <c r="AA7" s="13">
        <f ca="1">ROUND(RAND()*7+2,0)</f>
        <v>2</v>
      </c>
      <c r="AB7" s="13">
        <f ca="1" t="shared" si="0"/>
        <v>1</v>
      </c>
      <c r="AC7" s="13">
        <v>3</v>
      </c>
      <c r="AD7" s="13">
        <v>1</v>
      </c>
      <c r="AE7" s="75">
        <f t="shared" si="1"/>
        <v>1</v>
      </c>
      <c r="AF7" s="75">
        <f t="shared" si="2"/>
        <v>1</v>
      </c>
      <c r="AG7" s="75">
        <f t="shared" si="3"/>
        <v>1</v>
      </c>
      <c r="AH7" s="75">
        <f t="shared" si="4"/>
        <v>0</v>
      </c>
      <c r="AI7" s="75">
        <f t="shared" si="5"/>
        <v>0</v>
      </c>
      <c r="AJ7" s="75">
        <f t="shared" si="6"/>
        <v>0</v>
      </c>
      <c r="AK7" s="75">
        <f t="shared" si="7"/>
        <v>0</v>
      </c>
      <c r="AL7" s="75">
        <f t="shared" si="8"/>
        <v>0</v>
      </c>
      <c r="AM7" s="75">
        <f t="shared" si="9"/>
        <v>0</v>
      </c>
      <c r="AN7" s="75">
        <f t="shared" si="10"/>
        <v>0</v>
      </c>
      <c r="AO7" s="41">
        <f t="shared" si="11"/>
        <v>0.3333333333333333</v>
      </c>
      <c r="AP7">
        <f>IF(J9=AO7,1,0)</f>
        <v>0</v>
      </c>
    </row>
    <row r="8" spans="27:42" ht="12.75">
      <c r="AA8" s="13">
        <f ca="1">ROUND(RAND()*7+2,0)</f>
        <v>7</v>
      </c>
      <c r="AB8" s="13">
        <f ca="1" t="shared" si="0"/>
        <v>6</v>
      </c>
      <c r="AC8" s="13">
        <v>8</v>
      </c>
      <c r="AD8" s="13">
        <v>6</v>
      </c>
      <c r="AE8" s="75">
        <f t="shared" si="1"/>
        <v>6</v>
      </c>
      <c r="AF8" s="75">
        <f t="shared" si="2"/>
        <v>1</v>
      </c>
      <c r="AG8" s="75">
        <f t="shared" si="3"/>
        <v>1</v>
      </c>
      <c r="AH8" s="75">
        <f t="shared" si="4"/>
        <v>0</v>
      </c>
      <c r="AI8" s="75">
        <f t="shared" si="5"/>
        <v>0</v>
      </c>
      <c r="AJ8" s="75">
        <f t="shared" si="6"/>
        <v>0</v>
      </c>
      <c r="AK8" s="75">
        <f t="shared" si="7"/>
        <v>0</v>
      </c>
      <c r="AL8" s="75">
        <f t="shared" si="8"/>
        <v>0</v>
      </c>
      <c r="AM8" s="75">
        <f t="shared" si="9"/>
        <v>0</v>
      </c>
      <c r="AN8" s="75">
        <f t="shared" si="10"/>
        <v>0</v>
      </c>
      <c r="AO8" s="41">
        <f t="shared" si="11"/>
        <v>0.75</v>
      </c>
      <c r="AP8">
        <f>IF(B18=AO8,1,0)</f>
        <v>0</v>
      </c>
    </row>
    <row r="9" spans="2:42" ht="12.75">
      <c r="B9" s="43"/>
      <c r="D9" s="43"/>
      <c r="E9" s="45"/>
      <c r="F9" s="43"/>
      <c r="H9" s="43"/>
      <c r="J9" s="43"/>
      <c r="AA9" s="13">
        <f ca="1">ROUND(RAND()+8,0)</f>
        <v>9</v>
      </c>
      <c r="AB9" s="13">
        <f ca="1" t="shared" si="0"/>
        <v>6</v>
      </c>
      <c r="AC9" s="13">
        <v>9</v>
      </c>
      <c r="AD9" s="13">
        <v>2</v>
      </c>
      <c r="AE9" s="75">
        <f t="shared" si="1"/>
        <v>2</v>
      </c>
      <c r="AF9" s="75">
        <f>IF(SUM(AE9:AE9)&lt;AC9,1,0)</f>
        <v>1</v>
      </c>
      <c r="AG9" s="75">
        <f>IF(SUM(AE9:AF9)&lt;AC9,1,0)</f>
        <v>1</v>
      </c>
      <c r="AH9" s="75">
        <f>IF(SUM(AE9:AG9)&lt;AC9,1,0)</f>
        <v>1</v>
      </c>
      <c r="AI9" s="75">
        <f>IF(SUM(AE9:AH9)&lt;AC9,1,0)</f>
        <v>1</v>
      </c>
      <c r="AJ9" s="75">
        <f>IF(SUM(AE9:AI9)&lt;AC9,1,0)</f>
        <v>1</v>
      </c>
      <c r="AK9" s="75">
        <f>IF(SUM(AE9:AJ9)&lt;AC9,1,0)</f>
        <v>1</v>
      </c>
      <c r="AL9" s="75">
        <f>IF(SUM(AE9:AK9)&lt;AC9,1,0)</f>
        <v>1</v>
      </c>
      <c r="AM9" s="75">
        <f>IF(SUM(AE9:AL9)&lt;AC9,1,0)</f>
        <v>0</v>
      </c>
      <c r="AN9" s="75">
        <f>IF(SUM(AE9:AM9)&lt;AC9,1,0)</f>
        <v>0</v>
      </c>
      <c r="AO9" s="41">
        <f>AD9/AC9</f>
        <v>0.2222222222222222</v>
      </c>
      <c r="AP9">
        <f>IF(D18=AO9,1,0)</f>
        <v>0</v>
      </c>
    </row>
    <row r="10" spans="27:42" ht="12.75">
      <c r="AA10" s="13">
        <f ca="1">ROUND(RAND()+6,0)</f>
        <v>6</v>
      </c>
      <c r="AB10" s="13">
        <f ca="1" t="shared" si="0"/>
        <v>5</v>
      </c>
      <c r="AC10" s="13">
        <v>7</v>
      </c>
      <c r="AD10" s="13">
        <v>3</v>
      </c>
      <c r="AE10" s="75">
        <f t="shared" si="1"/>
        <v>3</v>
      </c>
      <c r="AF10" s="75">
        <f>IF(SUM(AE10:AE10)&lt;AC10,1,0)</f>
        <v>1</v>
      </c>
      <c r="AG10" s="75">
        <f>IF(SUM(AE10:AF10)&lt;AC10,1,0)</f>
        <v>1</v>
      </c>
      <c r="AH10" s="75">
        <f>IF(SUM(AE10:AG10)&lt;AC10,1,0)</f>
        <v>1</v>
      </c>
      <c r="AI10" s="75">
        <f>IF(SUM(AE10:AH10)&lt;AC10,1,0)</f>
        <v>1</v>
      </c>
      <c r="AJ10" s="75">
        <f>IF(SUM(AE10:AI10)&lt;AC10,1,0)</f>
        <v>0</v>
      </c>
      <c r="AK10" s="75">
        <f>IF(SUM(AE10:AJ10)&lt;AC10,1,0)</f>
        <v>0</v>
      </c>
      <c r="AL10" s="75">
        <f>IF(SUM(AE10:AK10)&lt;AC10,1,0)</f>
        <v>0</v>
      </c>
      <c r="AM10" s="75">
        <f>IF(SUM(AE10:AL10)&lt;AC10,1,0)</f>
        <v>0</v>
      </c>
      <c r="AN10" s="75">
        <f>IF(SUM(AE10:AM10)&lt;AC10,1,0)</f>
        <v>0</v>
      </c>
      <c r="AO10" s="41">
        <f>AD10/AC10</f>
        <v>0.42857142857142855</v>
      </c>
      <c r="AP10">
        <f>IF(F18=AO10,1,0)</f>
        <v>0</v>
      </c>
    </row>
    <row r="11" spans="27:42" ht="12.75">
      <c r="AA11" s="13">
        <f ca="1">ROUND(RAND()+2,0)</f>
        <v>3</v>
      </c>
      <c r="AB11" s="13">
        <f ca="1" t="shared" si="0"/>
        <v>2</v>
      </c>
      <c r="AC11" s="13">
        <v>2</v>
      </c>
      <c r="AD11" s="13">
        <v>1</v>
      </c>
      <c r="AE11" s="75">
        <f t="shared" si="1"/>
        <v>1</v>
      </c>
      <c r="AF11" s="75">
        <f>IF(SUM(AE11:AE11)&lt;AC11,1,0)</f>
        <v>1</v>
      </c>
      <c r="AG11" s="75">
        <f>IF(SUM(AE11:AF11)&lt;AC11,1,0)</f>
        <v>0</v>
      </c>
      <c r="AH11" s="75">
        <f>IF(SUM(AE11:AG11)&lt;AC11,1,0)</f>
        <v>0</v>
      </c>
      <c r="AI11" s="75">
        <f>IF(SUM(AE11:AH11)&lt;AC11,1,0)</f>
        <v>0</v>
      </c>
      <c r="AJ11" s="75">
        <f>IF(SUM(AE11:AI11)&lt;AC11,1,0)</f>
        <v>0</v>
      </c>
      <c r="AK11" s="75">
        <f>IF(SUM(AE11:AJ11)&lt;AC11,1,0)</f>
        <v>0</v>
      </c>
      <c r="AL11" s="75">
        <f>IF(SUM(AE11:AK11)&lt;AC11,1,0)</f>
        <v>0</v>
      </c>
      <c r="AM11" s="75">
        <f>IF(SUM(AE11:AL11)&lt;AC11,1,0)</f>
        <v>0</v>
      </c>
      <c r="AN11" s="75">
        <f>IF(SUM(AE11:AM11)&lt;AC11,1,0)</f>
        <v>0</v>
      </c>
      <c r="AO11" s="41">
        <f>AD11/AC11</f>
        <v>0.5</v>
      </c>
      <c r="AP11">
        <f>IF(H18=AO11,1,0)</f>
        <v>0</v>
      </c>
    </row>
    <row r="12" spans="27:42" ht="12.75">
      <c r="AA12" s="13">
        <f ca="1">ROUND(RAND()+4,0)</f>
        <v>5</v>
      </c>
      <c r="AB12" s="13">
        <f ca="1" t="shared" si="0"/>
        <v>4</v>
      </c>
      <c r="AC12" s="13">
        <v>4</v>
      </c>
      <c r="AD12" s="13">
        <v>2</v>
      </c>
      <c r="AE12" s="75">
        <f t="shared" si="1"/>
        <v>2</v>
      </c>
      <c r="AF12" s="75">
        <f>IF(SUM(AE12:AE12)&lt;AC12,1,0)</f>
        <v>1</v>
      </c>
      <c r="AG12" s="75">
        <f>IF(SUM(AE12:AF12)&lt;AC12,1,0)</f>
        <v>1</v>
      </c>
      <c r="AH12" s="75">
        <f>IF(SUM(AE12:AG12)&lt;AC12,1,0)</f>
        <v>0</v>
      </c>
      <c r="AI12" s="75">
        <f>IF(SUM(AE12:AH12)&lt;AC12,1,0)</f>
        <v>0</v>
      </c>
      <c r="AJ12" s="75">
        <f>IF(SUM(AE12:AI12)&lt;AC12,1,0)</f>
        <v>0</v>
      </c>
      <c r="AK12" s="75">
        <f>IF(SUM(AE12:AJ12)&lt;AC12,1,0)</f>
        <v>0</v>
      </c>
      <c r="AL12" s="75">
        <f>IF(SUM(AE12:AK12)&lt;AC12,1,0)</f>
        <v>0</v>
      </c>
      <c r="AM12" s="75">
        <f>IF(SUM(AE12:AL12)&lt;AC12,1,0)</f>
        <v>0</v>
      </c>
      <c r="AN12" s="75">
        <f>IF(SUM(AE12:AM12)&lt;AC12,1,0)</f>
        <v>0</v>
      </c>
      <c r="AO12" s="41">
        <f>AD12/AC12</f>
        <v>0.5</v>
      </c>
      <c r="AP12">
        <f>IF(J18=AO12,1,0)</f>
        <v>0</v>
      </c>
    </row>
    <row r="13" spans="42:44" ht="12.75">
      <c r="AP13" s="13">
        <f>SUM(AP3:AP12)</f>
        <v>0</v>
      </c>
      <c r="AQ13" s="13">
        <v>0</v>
      </c>
      <c r="AR13" s="13"/>
    </row>
    <row r="15" ht="12.75">
      <c r="AA15" s="43"/>
    </row>
    <row r="17" ht="12.75">
      <c r="J17" s="45"/>
    </row>
    <row r="18" spans="2:10" ht="12.75">
      <c r="B18" s="43"/>
      <c r="D18" s="43"/>
      <c r="F18" s="43"/>
      <c r="H18" s="43"/>
      <c r="J18" s="43"/>
    </row>
    <row r="21" ht="12.75">
      <c r="A21" s="30" t="s">
        <v>21</v>
      </c>
    </row>
  </sheetData>
  <sheetProtection password="DEA8" sheet="1" objects="1" scenarios="1"/>
  <hyperlinks>
    <hyperlink ref="A21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P62"/>
  <sheetViews>
    <sheetView showGridLines="0" workbookViewId="0" topLeftCell="A1">
      <selection activeCell="O48" sqref="O48"/>
    </sheetView>
  </sheetViews>
  <sheetFormatPr defaultColWidth="12" defaultRowHeight="12.75"/>
  <cols>
    <col min="1" max="1" width="4.5" style="0" customWidth="1"/>
    <col min="2" max="2" width="24.33203125" style="0" customWidth="1"/>
    <col min="3" max="3" width="5.83203125" style="0" customWidth="1"/>
    <col min="4" max="4" width="1.5" style="0" customWidth="1"/>
    <col min="5" max="7" width="2.83203125" style="0" customWidth="1"/>
    <col min="8" max="8" width="8.83203125" style="0" customWidth="1"/>
    <col min="9" max="9" width="13.16015625" style="0" customWidth="1"/>
    <col min="10" max="10" width="3.83203125" style="0" customWidth="1"/>
    <col min="11" max="11" width="4.83203125" style="0" customWidth="1"/>
    <col min="12" max="12" width="8.16015625" style="0" customWidth="1"/>
    <col min="15" max="16" width="5.83203125" style="0" customWidth="1"/>
    <col min="17" max="17" width="6.83203125" style="0" customWidth="1"/>
    <col min="18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7.33203125" style="0" hidden="1" customWidth="1"/>
    <col min="29" max="40" width="5.83203125" style="0" hidden="1" customWidth="1"/>
    <col min="41" max="41" width="13.83203125" style="0" hidden="1" customWidth="1"/>
    <col min="42" max="42" width="9.33203125" style="0" hidden="1" customWidth="1"/>
  </cols>
  <sheetData>
    <row r="1" spans="2:42" ht="15.75">
      <c r="B1" s="180" t="s">
        <v>228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3"/>
      <c r="AB1" s="13">
        <v>0.0001</v>
      </c>
      <c r="AC1" s="13"/>
      <c r="AD1" s="13"/>
      <c r="AE1" s="13"/>
      <c r="AF1" s="13"/>
      <c r="AG1" s="13"/>
      <c r="AH1" s="13"/>
      <c r="AI1" s="13"/>
      <c r="AJ1" s="13"/>
      <c r="AK1" s="13"/>
      <c r="AL1" s="13">
        <f ca="1">HOUR(NOW())</f>
        <v>11</v>
      </c>
      <c r="AM1" s="13">
        <f ca="1">MINUTE(NOW())</f>
        <v>8</v>
      </c>
      <c r="AN1" s="14">
        <f ca="1">SECOND(NOW())</f>
        <v>4</v>
      </c>
      <c r="AO1" s="13"/>
      <c r="AP1" s="13" t="s">
        <v>0</v>
      </c>
    </row>
    <row r="2" spans="8:42" ht="12.75">
      <c r="H2" s="1" t="s">
        <v>2</v>
      </c>
      <c r="J2" s="1" t="s">
        <v>3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>
        <f ca="1">HOUR(NOW())</f>
        <v>11</v>
      </c>
      <c r="AM2" s="13">
        <f ca="1">MINUTE(NOW())</f>
        <v>8</v>
      </c>
      <c r="AN2" s="14">
        <f ca="1">SECOND(NOW())</f>
        <v>4</v>
      </c>
      <c r="AO2" s="15">
        <f>TIME(AL2,AM2,AN2)</f>
        <v>0.4639351851851852</v>
      </c>
      <c r="AP2" s="13">
        <v>0.8292476851851852</v>
      </c>
    </row>
    <row r="3" spans="1:42" ht="12.75">
      <c r="A3" s="18" t="s">
        <v>7</v>
      </c>
      <c r="B3" s="54" t="s">
        <v>66</v>
      </c>
      <c r="C3" s="7">
        <f aca="true" t="shared" si="0" ref="C3:C12">AD3</f>
        <v>6.6</v>
      </c>
      <c r="D3" s="2" t="s">
        <v>1</v>
      </c>
      <c r="E3" s="33"/>
      <c r="F3" s="34"/>
      <c r="H3" s="9"/>
      <c r="I3" s="22">
        <f aca="true" t="shared" si="1" ref="I3:I12">IF(ISERROR(J3),"Falscheingabe","")</f>
      </c>
      <c r="J3" s="4">
        <f aca="true" t="shared" si="2" ref="J3:J12">IF(H3="",0,IF(ABS(H3-AF3)&lt;$AB$1,1,0))</f>
        <v>0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13">
        <f aca="true" ca="1" t="shared" si="3" ref="AA3:AA12">ROUND(RAND(),0)</f>
        <v>0</v>
      </c>
      <c r="AB3" s="13">
        <f ca="1">IF(AA3=0,ROUND(RAND()*39+11,0)*2,ROUND(RAND()*4+1,1)*2)</f>
        <v>64</v>
      </c>
      <c r="AC3" s="13"/>
      <c r="AD3" s="13">
        <v>6.6</v>
      </c>
      <c r="AE3" s="13"/>
      <c r="AF3" s="13">
        <f>AD3/2</f>
        <v>3.3</v>
      </c>
      <c r="AG3" s="13"/>
      <c r="AH3" s="13"/>
      <c r="AI3" s="13"/>
      <c r="AJ3" s="13"/>
      <c r="AK3" s="13"/>
      <c r="AL3" s="13">
        <f ca="1">HOUR(NOW())</f>
        <v>11</v>
      </c>
      <c r="AM3" s="13">
        <f ca="1">MINUTE(NOW())</f>
        <v>8</v>
      </c>
      <c r="AN3" s="14">
        <f ca="1">SECOND(NOW())</f>
        <v>4</v>
      </c>
      <c r="AO3" s="15">
        <f>TIME(AL3,AM3,AN3)</f>
        <v>0.4639351851851852</v>
      </c>
      <c r="AP3" s="13"/>
    </row>
    <row r="4" spans="1:42" ht="12.75">
      <c r="A4" s="19" t="s">
        <v>8</v>
      </c>
      <c r="B4" s="38" t="s">
        <v>68</v>
      </c>
      <c r="C4" s="8">
        <f t="shared" si="0"/>
        <v>12</v>
      </c>
      <c r="D4" s="3" t="s">
        <v>1</v>
      </c>
      <c r="E4" s="33"/>
      <c r="F4" s="34"/>
      <c r="H4" s="10"/>
      <c r="I4" s="22">
        <f t="shared" si="1"/>
      </c>
      <c r="J4" s="5">
        <f t="shared" si="2"/>
        <v>0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3">
        <f ca="1" t="shared" si="3"/>
        <v>0</v>
      </c>
      <c r="AB4" s="13">
        <f ca="1">IF(AA4=0,ROUND(RAND()*30+2,0)*3,ROUND(RAND()*3+1,1)*3)</f>
        <v>36</v>
      </c>
      <c r="AC4" s="13"/>
      <c r="AD4" s="13">
        <v>12</v>
      </c>
      <c r="AE4" s="13"/>
      <c r="AF4" s="13">
        <f>AD4/3</f>
        <v>4</v>
      </c>
      <c r="AG4" s="13"/>
      <c r="AH4" s="13"/>
      <c r="AI4" s="13"/>
      <c r="AJ4" s="13"/>
      <c r="AK4" s="13"/>
      <c r="AL4" s="13"/>
      <c r="AM4" s="16"/>
      <c r="AN4" s="16"/>
      <c r="AO4" s="13"/>
      <c r="AP4" s="13">
        <f>IF(AP2&gt;AP3,"",AP3-AP2)</f>
      </c>
    </row>
    <row r="5" spans="1:42" ht="12.75">
      <c r="A5" s="19" t="s">
        <v>9</v>
      </c>
      <c r="B5" s="39" t="s">
        <v>65</v>
      </c>
      <c r="C5" s="8">
        <f t="shared" si="0"/>
        <v>8</v>
      </c>
      <c r="D5" s="3" t="s">
        <v>1</v>
      </c>
      <c r="E5" s="33"/>
      <c r="F5" s="34"/>
      <c r="H5" s="10"/>
      <c r="I5" s="22">
        <f t="shared" si="1"/>
      </c>
      <c r="J5" s="5">
        <f t="shared" si="2"/>
        <v>0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3">
        <f ca="1" t="shared" si="3"/>
        <v>0</v>
      </c>
      <c r="AB5" s="13">
        <f ca="1">IF(AA5=0,ROUND(RAND()*22+2,0)*4,ROUND(RAND()*4+1,1)*4)</f>
        <v>88</v>
      </c>
      <c r="AC5" s="13"/>
      <c r="AD5" s="13">
        <v>8</v>
      </c>
      <c r="AE5" s="13"/>
      <c r="AF5" s="13">
        <f>AD5/4</f>
        <v>2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12.75">
      <c r="A6" s="19" t="s">
        <v>10</v>
      </c>
      <c r="B6" s="36" t="s">
        <v>58</v>
      </c>
      <c r="C6" s="8">
        <f t="shared" si="0"/>
        <v>2.1</v>
      </c>
      <c r="D6" s="3" t="s">
        <v>1</v>
      </c>
      <c r="E6" s="33"/>
      <c r="F6" s="34"/>
      <c r="H6" s="10"/>
      <c r="I6" s="22">
        <f t="shared" si="1"/>
      </c>
      <c r="J6" s="5">
        <f t="shared" si="2"/>
        <v>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3">
        <f ca="1" t="shared" si="3"/>
        <v>0</v>
      </c>
      <c r="AB6" s="13">
        <f ca="1">IF(AA6=0,ROUND(RAND()*39+11,0),ROUND(RAND()*4+1,1))</f>
        <v>25</v>
      </c>
      <c r="AC6" s="13"/>
      <c r="AD6" s="13">
        <v>2.1</v>
      </c>
      <c r="AE6" s="13"/>
      <c r="AF6" s="13">
        <f>AD6*2</f>
        <v>4.2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19" t="s">
        <v>11</v>
      </c>
      <c r="B7" s="40" t="s">
        <v>64</v>
      </c>
      <c r="C7" s="8">
        <f t="shared" si="0"/>
        <v>1.9</v>
      </c>
      <c r="D7" s="3" t="s">
        <v>1</v>
      </c>
      <c r="E7" s="33"/>
      <c r="F7" s="34"/>
      <c r="H7" s="10"/>
      <c r="I7" s="22">
        <f t="shared" si="1"/>
      </c>
      <c r="J7" s="5">
        <f t="shared" si="2"/>
        <v>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3">
        <f ca="1" t="shared" si="3"/>
        <v>0</v>
      </c>
      <c r="AB7" s="13">
        <f ca="1">IF(AA7=0,ROUND(RAND()*17+3,0),ROUND(RAND()*2,1))</f>
        <v>19</v>
      </c>
      <c r="AC7" s="13"/>
      <c r="AD7" s="13">
        <v>1.9</v>
      </c>
      <c r="AE7" s="13"/>
      <c r="AF7" s="13">
        <f>AD7*5</f>
        <v>9.5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12.75">
      <c r="A8" s="19" t="s">
        <v>12</v>
      </c>
      <c r="B8" s="54" t="s">
        <v>63</v>
      </c>
      <c r="C8" s="8">
        <f t="shared" si="0"/>
        <v>35</v>
      </c>
      <c r="D8" s="3" t="s">
        <v>1</v>
      </c>
      <c r="E8" s="33"/>
      <c r="F8" s="34"/>
      <c r="H8" s="10"/>
      <c r="I8" s="22">
        <f t="shared" si="1"/>
      </c>
      <c r="J8" s="5">
        <f t="shared" si="2"/>
        <v>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13">
        <f ca="1" t="shared" si="3"/>
        <v>1</v>
      </c>
      <c r="AB8" s="13">
        <f ca="1">IF(AA8=0,ROUND(RAND()*18+2,0)*5,ROUND(RAND()*2,1)*5)</f>
        <v>1.5</v>
      </c>
      <c r="AC8" s="13"/>
      <c r="AD8" s="13">
        <v>35</v>
      </c>
      <c r="AE8" s="13"/>
      <c r="AF8" s="13">
        <f>AD8/5</f>
        <v>7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12.75">
      <c r="A9" s="19" t="s">
        <v>13</v>
      </c>
      <c r="B9" s="38" t="s">
        <v>62</v>
      </c>
      <c r="C9" s="8">
        <f t="shared" si="0"/>
        <v>9.5</v>
      </c>
      <c r="D9" s="3" t="s">
        <v>1</v>
      </c>
      <c r="E9" s="33"/>
      <c r="F9" s="34"/>
      <c r="H9" s="10"/>
      <c r="I9" s="22">
        <f t="shared" si="1"/>
      </c>
      <c r="J9" s="5">
        <f t="shared" si="2"/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3">
        <f ca="1" t="shared" si="3"/>
        <v>1</v>
      </c>
      <c r="AB9" s="13">
        <f ca="1">IF(AA9=0,ROUND(RAND()*888+111,0),ROUND(RAND()*10,1))</f>
        <v>0.7</v>
      </c>
      <c r="AC9" s="13"/>
      <c r="AD9" s="13">
        <v>9.5</v>
      </c>
      <c r="AE9" s="13"/>
      <c r="AF9" s="13">
        <f>AD9/10</f>
        <v>0.95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12.75">
      <c r="A10" s="19" t="s">
        <v>14</v>
      </c>
      <c r="B10" s="39" t="s">
        <v>61</v>
      </c>
      <c r="C10" s="8">
        <f t="shared" si="0"/>
        <v>95.6</v>
      </c>
      <c r="D10" s="3" t="s">
        <v>1</v>
      </c>
      <c r="E10" s="33"/>
      <c r="F10" s="34"/>
      <c r="H10" s="10"/>
      <c r="I10" s="22">
        <f t="shared" si="1"/>
      </c>
      <c r="J10" s="5">
        <f t="shared" si="2"/>
        <v>0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3">
        <f ca="1" t="shared" si="3"/>
        <v>0</v>
      </c>
      <c r="AB10" s="13">
        <f ca="1">IF(AA10=0,ROUND(RAND()*9888+111,0),ROUND(RAND()*88+11,1))</f>
        <v>4183</v>
      </c>
      <c r="AC10" s="13"/>
      <c r="AD10" s="13">
        <v>95.6</v>
      </c>
      <c r="AE10" s="13"/>
      <c r="AF10" s="13">
        <f>AD10/100</f>
        <v>0.956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12.75">
      <c r="A11" s="19" t="s">
        <v>15</v>
      </c>
      <c r="B11" s="36" t="s">
        <v>60</v>
      </c>
      <c r="C11" s="8">
        <f t="shared" si="0"/>
        <v>27</v>
      </c>
      <c r="D11" s="3" t="s">
        <v>1</v>
      </c>
      <c r="E11" s="33"/>
      <c r="F11" s="34"/>
      <c r="H11" s="10"/>
      <c r="I11" s="22">
        <f t="shared" si="1"/>
      </c>
      <c r="J11" s="5">
        <f t="shared" si="2"/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3">
        <f ca="1" t="shared" si="3"/>
        <v>1</v>
      </c>
      <c r="AB11" s="13">
        <f ca="1">IF(AA11=0,ROUND(RAND()*30+2,0),ROUND(RAND()*3+1,1))</f>
        <v>2.3</v>
      </c>
      <c r="AC11" s="13"/>
      <c r="AD11" s="13">
        <v>27</v>
      </c>
      <c r="AE11" s="13"/>
      <c r="AF11" s="13">
        <f>AD11*3</f>
        <v>81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2.75">
      <c r="A12" s="19" t="s">
        <v>16</v>
      </c>
      <c r="B12" s="55" t="s">
        <v>59</v>
      </c>
      <c r="C12" s="8">
        <f t="shared" si="0"/>
        <v>5.15</v>
      </c>
      <c r="D12" s="3" t="s">
        <v>1</v>
      </c>
      <c r="E12" s="33"/>
      <c r="F12" s="34"/>
      <c r="H12" s="10"/>
      <c r="I12" s="22">
        <f t="shared" si="1"/>
      </c>
      <c r="J12" s="5">
        <f t="shared" si="2"/>
        <v>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3">
        <f ca="1" t="shared" si="3"/>
        <v>1</v>
      </c>
      <c r="AB12" s="13">
        <f ca="1">IF(AA12=0,ROUND(RAND()*88+11,0),ROUND(RAND()*9,2))</f>
        <v>0.09</v>
      </c>
      <c r="AC12" s="13"/>
      <c r="AD12" s="13">
        <v>5.15</v>
      </c>
      <c r="AE12" s="13"/>
      <c r="AF12" s="13">
        <f>AD12*10</f>
        <v>51.5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0:42" ht="12.75">
      <c r="J13" s="6">
        <f>AB13</f>
        <v>0</v>
      </c>
      <c r="K13" s="1" t="s">
        <v>4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7">
        <f>SUM(J3:J12)</f>
        <v>0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2:42" ht="15">
      <c r="B14" s="30" t="s">
        <v>21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3"/>
      <c r="AB14" s="25">
        <f>IF(AB13="","",IF(AB13=10,AC14,IF(OR(AB13=8,AB13=9),AD14,AE14)))</f>
      </c>
      <c r="AC14" s="25" t="s">
        <v>18</v>
      </c>
      <c r="AD14" s="25" t="s">
        <v>19</v>
      </c>
      <c r="AE14" s="25" t="s">
        <v>20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0:42" ht="15.75">
      <c r="J15" s="24">
        <f>AB14</f>
      </c>
      <c r="K15" s="12" t="s">
        <v>5</v>
      </c>
      <c r="L15" s="23">
        <f>AP4</f>
      </c>
      <c r="M15" s="21" t="s">
        <v>6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9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27:42" ht="12.75">
      <c r="AA16" s="10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27:42" ht="12.75">
      <c r="AA17" s="10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27:42" ht="12.75">
      <c r="AA18" s="10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27:42" ht="12.75">
      <c r="AA19" s="10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27:42" ht="12.75">
      <c r="AA20" s="10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27:42" ht="12.75">
      <c r="AA21" s="10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27:42" ht="12.75">
      <c r="AA22" s="10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27:42" ht="12.75">
      <c r="AA23" s="10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27:42" ht="12.75">
      <c r="AA24" s="10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27:42" ht="12.75"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27:42" ht="12.75"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9" ht="13.5" thickBot="1"/>
    <row r="30" spans="1:13" ht="15.75">
      <c r="A30" s="58"/>
      <c r="B30" s="59" t="s">
        <v>69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  <row r="31" spans="1:13" ht="12.7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4"/>
    </row>
    <row r="32" spans="1:13" ht="12.75">
      <c r="A32" s="62"/>
      <c r="B32" s="63" t="s">
        <v>70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4"/>
    </row>
    <row r="33" spans="1:13" ht="12.75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4"/>
    </row>
    <row r="34" spans="1:13" ht="12.75">
      <c r="A34" s="62"/>
      <c r="B34" s="63" t="s">
        <v>71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4"/>
    </row>
    <row r="35" spans="1:13" ht="12.75">
      <c r="A35" s="62"/>
      <c r="B35" s="63" t="s">
        <v>72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4"/>
    </row>
    <row r="36" spans="1:13" ht="12.75">
      <c r="A36" s="62"/>
      <c r="B36" s="63" t="s">
        <v>73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4"/>
    </row>
    <row r="37" spans="1:13" ht="12.75">
      <c r="A37" s="62"/>
      <c r="B37" s="63" t="s">
        <v>74</v>
      </c>
      <c r="C37" s="63"/>
      <c r="D37" s="63"/>
      <c r="E37" s="63"/>
      <c r="F37" s="63"/>
      <c r="G37" s="65" t="s">
        <v>77</v>
      </c>
      <c r="H37" s="63"/>
      <c r="I37" s="63"/>
      <c r="J37" s="63"/>
      <c r="K37" s="63"/>
      <c r="L37" s="63"/>
      <c r="M37" s="64"/>
    </row>
    <row r="38" spans="1:13" ht="12.75">
      <c r="A38" s="62"/>
      <c r="B38" s="63"/>
      <c r="C38" s="63"/>
      <c r="D38" s="63"/>
      <c r="E38" s="63"/>
      <c r="F38" s="63"/>
      <c r="G38" s="66" t="s">
        <v>76</v>
      </c>
      <c r="H38" s="63"/>
      <c r="I38" s="63"/>
      <c r="J38" s="63"/>
      <c r="K38" s="63"/>
      <c r="L38" s="63"/>
      <c r="M38" s="64"/>
    </row>
    <row r="39" spans="1:13" ht="12.75">
      <c r="A39" s="62"/>
      <c r="B39" s="63"/>
      <c r="C39" s="63"/>
      <c r="D39" s="63"/>
      <c r="E39" s="63"/>
      <c r="F39" s="63"/>
      <c r="G39" s="67" t="s">
        <v>75</v>
      </c>
      <c r="H39" s="63"/>
      <c r="I39" s="63"/>
      <c r="J39" s="68" t="s">
        <v>78</v>
      </c>
      <c r="K39" s="69"/>
      <c r="L39" s="68" t="s">
        <v>80</v>
      </c>
      <c r="M39" s="64"/>
    </row>
    <row r="40" spans="1:13" ht="12.75">
      <c r="A40" s="62"/>
      <c r="B40" s="63"/>
      <c r="C40" s="63"/>
      <c r="D40" s="63"/>
      <c r="E40" s="63"/>
      <c r="F40" s="63"/>
      <c r="G40" s="63"/>
      <c r="H40" s="63"/>
      <c r="I40" s="63"/>
      <c r="J40" s="69" t="s">
        <v>79</v>
      </c>
      <c r="K40" s="69"/>
      <c r="L40" s="70">
        <v>100</v>
      </c>
      <c r="M40" s="64"/>
    </row>
    <row r="41" spans="1:13" ht="12.7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</row>
    <row r="42" spans="1:13" ht="12.7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8" t="s">
        <v>81</v>
      </c>
      <c r="M42" s="64"/>
    </row>
    <row r="43" spans="1:13" ht="12.7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70">
        <v>100</v>
      </c>
      <c r="M43" s="64"/>
    </row>
    <row r="44" spans="1:13" ht="12.75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188"/>
      <c r="M44" s="64"/>
    </row>
    <row r="45" spans="1:13" ht="12.75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8" t="s">
        <v>82</v>
      </c>
      <c r="M45" s="64"/>
    </row>
    <row r="46" spans="1:13" ht="12.7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71" t="s">
        <v>80</v>
      </c>
      <c r="M46" s="64"/>
    </row>
    <row r="47" spans="1:13" ht="12.75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188"/>
      <c r="M47" s="64"/>
    </row>
    <row r="48" spans="1:13" ht="12.7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8" t="s">
        <v>82</v>
      </c>
      <c r="M48" s="64"/>
    </row>
    <row r="49" spans="1:13" ht="12.7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71" t="s">
        <v>79</v>
      </c>
      <c r="M49" s="64"/>
    </row>
    <row r="50" spans="1:13" ht="12.75">
      <c r="A50" s="62"/>
      <c r="B50" s="119" t="s">
        <v>143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4"/>
    </row>
    <row r="51" spans="1:13" ht="12.7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</row>
    <row r="52" spans="1:13" ht="12.75">
      <c r="A52" s="62"/>
      <c r="B52" s="116">
        <v>0.01</v>
      </c>
      <c r="C52" s="118" t="s">
        <v>121</v>
      </c>
      <c r="D52" s="117" t="s">
        <v>130</v>
      </c>
      <c r="E52" s="63"/>
      <c r="F52" s="63"/>
      <c r="G52" s="63"/>
      <c r="H52" s="63"/>
      <c r="I52" s="63" t="s">
        <v>131</v>
      </c>
      <c r="J52" s="118" t="s">
        <v>121</v>
      </c>
      <c r="K52" s="117" t="s">
        <v>132</v>
      </c>
      <c r="L52" s="63"/>
      <c r="M52" s="64"/>
    </row>
    <row r="53" spans="1:13" ht="12.75">
      <c r="A53" s="62"/>
      <c r="B53" s="116">
        <v>0.1</v>
      </c>
      <c r="C53" s="118" t="s">
        <v>121</v>
      </c>
      <c r="D53" s="117" t="s">
        <v>123</v>
      </c>
      <c r="E53" s="63"/>
      <c r="F53" s="63"/>
      <c r="G53" s="63"/>
      <c r="H53" s="63"/>
      <c r="I53" s="63" t="s">
        <v>133</v>
      </c>
      <c r="J53" s="118" t="s">
        <v>121</v>
      </c>
      <c r="K53" s="117" t="s">
        <v>134</v>
      </c>
      <c r="L53" s="63"/>
      <c r="M53" s="64"/>
    </row>
    <row r="54" spans="1:13" ht="12.75">
      <c r="A54" s="62"/>
      <c r="B54" s="164">
        <v>0.125</v>
      </c>
      <c r="C54" s="118" t="s">
        <v>121</v>
      </c>
      <c r="D54" s="117" t="s">
        <v>147</v>
      </c>
      <c r="E54" s="63"/>
      <c r="F54" s="63"/>
      <c r="G54" s="63"/>
      <c r="H54" s="63"/>
      <c r="I54" s="63" t="s">
        <v>171</v>
      </c>
      <c r="J54" s="118" t="s">
        <v>121</v>
      </c>
      <c r="K54" s="117" t="s">
        <v>170</v>
      </c>
      <c r="L54" s="63"/>
      <c r="M54" s="64"/>
    </row>
    <row r="55" spans="1:13" ht="12.75">
      <c r="A55" s="62"/>
      <c r="B55" s="116">
        <v>0.2</v>
      </c>
      <c r="C55" s="118" t="s">
        <v>121</v>
      </c>
      <c r="D55" s="117" t="s">
        <v>124</v>
      </c>
      <c r="E55" s="63"/>
      <c r="F55" s="63"/>
      <c r="G55" s="63"/>
      <c r="H55" s="63"/>
      <c r="I55" s="63" t="s">
        <v>135</v>
      </c>
      <c r="J55" s="118" t="s">
        <v>121</v>
      </c>
      <c r="K55" s="117" t="s">
        <v>136</v>
      </c>
      <c r="L55" s="63"/>
      <c r="M55" s="64"/>
    </row>
    <row r="56" spans="1:13" ht="12.75">
      <c r="A56" s="62"/>
      <c r="B56" s="116">
        <v>0.25</v>
      </c>
      <c r="C56" s="118" t="s">
        <v>121</v>
      </c>
      <c r="D56" s="117" t="s">
        <v>125</v>
      </c>
      <c r="E56" s="63"/>
      <c r="F56" s="63"/>
      <c r="G56" s="63"/>
      <c r="H56" s="63"/>
      <c r="I56" s="63" t="s">
        <v>137</v>
      </c>
      <c r="J56" s="118" t="s">
        <v>121</v>
      </c>
      <c r="K56" s="117" t="s">
        <v>138</v>
      </c>
      <c r="L56" s="63"/>
      <c r="M56" s="64"/>
    </row>
    <row r="57" spans="1:13" ht="12.75">
      <c r="A57" s="62"/>
      <c r="B57" s="116">
        <v>0.33</v>
      </c>
      <c r="C57" s="118" t="s">
        <v>121</v>
      </c>
      <c r="D57" s="117" t="s">
        <v>126</v>
      </c>
      <c r="E57" s="63"/>
      <c r="F57" s="63"/>
      <c r="G57" s="63"/>
      <c r="H57" s="63"/>
      <c r="I57" s="63" t="s">
        <v>141</v>
      </c>
      <c r="J57" s="118" t="s">
        <v>121</v>
      </c>
      <c r="K57" s="117" t="s">
        <v>142</v>
      </c>
      <c r="L57" s="63"/>
      <c r="M57" s="64"/>
    </row>
    <row r="58" spans="1:13" ht="12.75">
      <c r="A58" s="62"/>
      <c r="B58" s="116">
        <v>0.5</v>
      </c>
      <c r="C58" s="118" t="s">
        <v>121</v>
      </c>
      <c r="D58" s="117" t="s">
        <v>122</v>
      </c>
      <c r="E58" s="63"/>
      <c r="F58" s="63"/>
      <c r="G58" s="63"/>
      <c r="H58" s="63"/>
      <c r="I58" s="63" t="s">
        <v>139</v>
      </c>
      <c r="J58" s="118" t="s">
        <v>121</v>
      </c>
      <c r="K58" s="117" t="s">
        <v>140</v>
      </c>
      <c r="L58" s="63"/>
      <c r="M58" s="64"/>
    </row>
    <row r="59" spans="1:13" ht="12.75">
      <c r="A59" s="62"/>
      <c r="B59" s="116">
        <v>1</v>
      </c>
      <c r="C59" s="118" t="s">
        <v>121</v>
      </c>
      <c r="D59" s="117" t="s">
        <v>127</v>
      </c>
      <c r="E59" s="63"/>
      <c r="F59" s="63"/>
      <c r="G59" s="63"/>
      <c r="H59" s="63"/>
      <c r="I59" s="63"/>
      <c r="J59" s="63"/>
      <c r="K59" s="63"/>
      <c r="L59" s="63"/>
      <c r="M59" s="64"/>
    </row>
    <row r="60" spans="1:13" ht="12.75">
      <c r="A60" s="62"/>
      <c r="B60" s="116">
        <v>2</v>
      </c>
      <c r="C60" s="118" t="s">
        <v>121</v>
      </c>
      <c r="D60" s="117" t="s">
        <v>128</v>
      </c>
      <c r="E60" s="63"/>
      <c r="F60" s="63"/>
      <c r="G60" s="63"/>
      <c r="H60" s="63"/>
      <c r="I60" s="63"/>
      <c r="J60" s="63"/>
      <c r="K60" s="63"/>
      <c r="L60" s="63"/>
      <c r="M60" s="64"/>
    </row>
    <row r="61" spans="1:13" ht="12.75">
      <c r="A61" s="62"/>
      <c r="B61" s="116">
        <v>10</v>
      </c>
      <c r="C61" s="118" t="s">
        <v>121</v>
      </c>
      <c r="D61" s="117" t="s">
        <v>129</v>
      </c>
      <c r="E61" s="63"/>
      <c r="F61" s="63"/>
      <c r="G61" s="63"/>
      <c r="H61" s="63"/>
      <c r="I61" s="63"/>
      <c r="J61" s="63"/>
      <c r="K61" s="63"/>
      <c r="L61" s="63"/>
      <c r="M61" s="64"/>
    </row>
    <row r="62" spans="1:13" ht="13.5" thickBot="1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4" t="s">
        <v>83</v>
      </c>
    </row>
  </sheetData>
  <sheetProtection password="DEA8" sheet="1" objects="1" scenarios="1"/>
  <conditionalFormatting sqref="I3:I12">
    <cfRule type="cellIs" priority="1" dxfId="0" operator="equal" stopIfTrue="1">
      <formula>"Falscheingabe"</formula>
    </cfRule>
  </conditionalFormatting>
  <hyperlinks>
    <hyperlink ref="B14" location="Inhalt!A1" display="Inhaltsübersicht"/>
    <hyperlink ref="M62" location="'P1'!A1" display="zurück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R21"/>
  <sheetViews>
    <sheetView showGridLines="0" workbookViewId="0" topLeftCell="A1">
      <selection activeCell="B9" sqref="B9"/>
    </sheetView>
  </sheetViews>
  <sheetFormatPr defaultColWidth="12" defaultRowHeight="12.75"/>
  <cols>
    <col min="1" max="1" width="8.83203125" style="0" customWidth="1"/>
    <col min="2" max="2" width="5.83203125" style="0" customWidth="1"/>
    <col min="3" max="3" width="11.83203125" style="0" customWidth="1"/>
    <col min="4" max="4" width="5.83203125" style="0" customWidth="1"/>
    <col min="5" max="5" width="10.33203125" style="0" customWidth="1"/>
    <col min="6" max="6" width="5.83203125" style="0" customWidth="1"/>
    <col min="7" max="7" width="10.83203125" style="0" customWidth="1"/>
    <col min="8" max="8" width="5.83203125" style="0" customWidth="1"/>
    <col min="9" max="9" width="10.83203125" style="0" customWidth="1"/>
    <col min="10" max="10" width="5.83203125" style="0" customWidth="1"/>
    <col min="11" max="12" width="7.83203125" style="0" customWidth="1"/>
    <col min="27" max="30" width="3.83203125" style="0" hidden="1" customWidth="1"/>
    <col min="31" max="40" width="3.83203125" style="0" customWidth="1"/>
    <col min="41" max="41" width="7.5" style="0" hidden="1" customWidth="1"/>
    <col min="42" max="45" width="0" style="0" hidden="1" customWidth="1"/>
  </cols>
  <sheetData>
    <row r="1" spans="2:42" ht="12.75">
      <c r="B1" s="42" t="s">
        <v>67</v>
      </c>
      <c r="AE1" s="76">
        <f ca="1">ROUND(RAND(),0)</f>
        <v>1</v>
      </c>
      <c r="AF1" s="76">
        <f ca="1">ROUND(RAND(),0)</f>
        <v>1</v>
      </c>
      <c r="AG1" s="76">
        <f ca="1">ROUND(RAND(),0)</f>
        <v>1</v>
      </c>
      <c r="AH1" s="76">
        <f ca="1">ROUND(RAND(),0)</f>
        <v>0</v>
      </c>
      <c r="AI1" s="76">
        <f ca="1">ROUND(RAND(),0)</f>
        <v>1</v>
      </c>
      <c r="AJ1" s="76"/>
      <c r="AK1" s="76"/>
      <c r="AL1" s="76"/>
      <c r="AM1" s="76"/>
      <c r="AN1" s="76"/>
      <c r="AP1">
        <v>0.01</v>
      </c>
    </row>
    <row r="2" spans="31:40" ht="12.75"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7:42" ht="12.75">
      <c r="AA3" s="13">
        <f>IF(AE1=0,2,3)</f>
        <v>3</v>
      </c>
      <c r="AB3" s="13">
        <f aca="true" ca="1" t="shared" si="0" ref="AB3:AB12">ROUND(RAND()*(AA3-2)+1,0)</f>
        <v>1</v>
      </c>
      <c r="AC3" s="13">
        <v>3</v>
      </c>
      <c r="AD3" s="13">
        <v>1</v>
      </c>
      <c r="AE3" s="76">
        <f aca="true" t="shared" si="1" ref="AE3:AE12">AD3</f>
        <v>1</v>
      </c>
      <c r="AF3" s="76">
        <f aca="true" t="shared" si="2" ref="AF3:AF12">IF(SUM(AE3:AE3)&lt;AC3,1,0)</f>
        <v>1</v>
      </c>
      <c r="AG3" s="76">
        <f aca="true" t="shared" si="3" ref="AG3:AG12">IF(SUM(AE3:AF3)&lt;AC3,1,0)</f>
        <v>1</v>
      </c>
      <c r="AH3" s="76">
        <f aca="true" t="shared" si="4" ref="AH3:AH12">IF(SUM(AE3:AG3)&lt;AC3,1,0)</f>
        <v>0</v>
      </c>
      <c r="AI3" s="76">
        <f aca="true" t="shared" si="5" ref="AI3:AI12">IF(SUM(AE3:AH3)&lt;AC3,1,0)</f>
        <v>0</v>
      </c>
      <c r="AJ3" s="76">
        <f aca="true" t="shared" si="6" ref="AJ3:AJ12">IF(SUM(AE3:AI3)&lt;AC3,1,0)</f>
        <v>0</v>
      </c>
      <c r="AK3" s="76">
        <f aca="true" t="shared" si="7" ref="AK3:AK12">IF(SUM(AE3:AJ3)&lt;AC3,1,0)</f>
        <v>0</v>
      </c>
      <c r="AL3" s="76">
        <f aca="true" t="shared" si="8" ref="AL3:AL12">IF(SUM(AE3:AK3)&lt;AC3,1,0)</f>
        <v>0</v>
      </c>
      <c r="AM3" s="76">
        <f aca="true" t="shared" si="9" ref="AM3:AM12">IF(SUM(AE3:AL3)&lt;AC3,1,0)</f>
        <v>0</v>
      </c>
      <c r="AN3" s="76">
        <f aca="true" t="shared" si="10" ref="AN3:AN12">IF(SUM(AE3:AM3)&lt;AC3,1,0)</f>
        <v>0</v>
      </c>
      <c r="AO3" s="56">
        <f aca="true" t="shared" si="11" ref="AO3:AO12">AD3/AC3</f>
        <v>0.3333333333333333</v>
      </c>
      <c r="AP3">
        <f>IF(ABS(B9-AO3)&lt;$AP$1,1,0)</f>
        <v>0</v>
      </c>
    </row>
    <row r="4" spans="27:42" ht="12.75">
      <c r="AA4" s="13">
        <f>IF(AF1=0,4,5)</f>
        <v>5</v>
      </c>
      <c r="AB4" s="13">
        <f ca="1" t="shared" si="0"/>
        <v>2</v>
      </c>
      <c r="AC4" s="13">
        <v>5</v>
      </c>
      <c r="AD4" s="13">
        <v>4</v>
      </c>
      <c r="AE4" s="76">
        <f t="shared" si="1"/>
        <v>4</v>
      </c>
      <c r="AF4" s="76">
        <f t="shared" si="2"/>
        <v>1</v>
      </c>
      <c r="AG4" s="76">
        <f t="shared" si="3"/>
        <v>0</v>
      </c>
      <c r="AH4" s="76">
        <f t="shared" si="4"/>
        <v>0</v>
      </c>
      <c r="AI4" s="76">
        <f t="shared" si="5"/>
        <v>0</v>
      </c>
      <c r="AJ4" s="76">
        <f t="shared" si="6"/>
        <v>0</v>
      </c>
      <c r="AK4" s="76">
        <f t="shared" si="7"/>
        <v>0</v>
      </c>
      <c r="AL4" s="76">
        <f t="shared" si="8"/>
        <v>0</v>
      </c>
      <c r="AM4" s="76">
        <f t="shared" si="9"/>
        <v>0</v>
      </c>
      <c r="AN4" s="76">
        <f t="shared" si="10"/>
        <v>0</v>
      </c>
      <c r="AO4" s="56">
        <f t="shared" si="11"/>
        <v>0.8</v>
      </c>
      <c r="AP4">
        <f>IF(ABS(D9-AO4)&lt;$AP$1,1,0)</f>
        <v>0</v>
      </c>
    </row>
    <row r="5" spans="27:42" ht="12.75">
      <c r="AA5" s="13">
        <f>IF(AG1=0,8,10)</f>
        <v>10</v>
      </c>
      <c r="AB5" s="13">
        <f ca="1" t="shared" si="0"/>
        <v>3</v>
      </c>
      <c r="AC5" s="13">
        <v>10</v>
      </c>
      <c r="AD5" s="13">
        <v>9</v>
      </c>
      <c r="AE5" s="76">
        <f t="shared" si="1"/>
        <v>9</v>
      </c>
      <c r="AF5" s="76">
        <f t="shared" si="2"/>
        <v>1</v>
      </c>
      <c r="AG5" s="76">
        <f t="shared" si="3"/>
        <v>0</v>
      </c>
      <c r="AH5" s="76">
        <f t="shared" si="4"/>
        <v>0</v>
      </c>
      <c r="AI5" s="76">
        <f t="shared" si="5"/>
        <v>0</v>
      </c>
      <c r="AJ5" s="76">
        <f t="shared" si="6"/>
        <v>0</v>
      </c>
      <c r="AK5" s="76">
        <f t="shared" si="7"/>
        <v>0</v>
      </c>
      <c r="AL5" s="76">
        <f t="shared" si="8"/>
        <v>0</v>
      </c>
      <c r="AM5" s="76">
        <f t="shared" si="9"/>
        <v>0</v>
      </c>
      <c r="AN5" s="76">
        <f t="shared" si="10"/>
        <v>0</v>
      </c>
      <c r="AO5" s="56">
        <f t="shared" si="11"/>
        <v>0.9</v>
      </c>
      <c r="AP5">
        <f>IF(ABS(F9-AO5)&lt;$AP$1,1,0)</f>
        <v>0</v>
      </c>
    </row>
    <row r="6" spans="12:42" ht="12.75">
      <c r="L6" s="1" t="s">
        <v>42</v>
      </c>
      <c r="AA6" s="13">
        <f>IF(AH1=0,2,5)</f>
        <v>2</v>
      </c>
      <c r="AB6" s="13">
        <f ca="1" t="shared" si="0"/>
        <v>1</v>
      </c>
      <c r="AC6" s="13">
        <v>2</v>
      </c>
      <c r="AD6" s="13">
        <v>1</v>
      </c>
      <c r="AE6" s="76">
        <f t="shared" si="1"/>
        <v>1</v>
      </c>
      <c r="AF6" s="76">
        <f t="shared" si="2"/>
        <v>1</v>
      </c>
      <c r="AG6" s="76">
        <f t="shared" si="3"/>
        <v>0</v>
      </c>
      <c r="AH6" s="76">
        <f t="shared" si="4"/>
        <v>0</v>
      </c>
      <c r="AI6" s="76">
        <f t="shared" si="5"/>
        <v>0</v>
      </c>
      <c r="AJ6" s="76">
        <f t="shared" si="6"/>
        <v>0</v>
      </c>
      <c r="AK6" s="76">
        <f t="shared" si="7"/>
        <v>0</v>
      </c>
      <c r="AL6" s="76">
        <f t="shared" si="8"/>
        <v>0</v>
      </c>
      <c r="AM6" s="76">
        <f t="shared" si="9"/>
        <v>0</v>
      </c>
      <c r="AN6" s="76">
        <f t="shared" si="10"/>
        <v>0</v>
      </c>
      <c r="AO6" s="56">
        <f t="shared" si="11"/>
        <v>0.5</v>
      </c>
      <c r="AP6">
        <f>IF(ABS(H9-AO6)&lt;$AP$1,1,0)</f>
        <v>0</v>
      </c>
    </row>
    <row r="7" spans="12:42" ht="15.75">
      <c r="L7" s="44">
        <f>AR13</f>
        <v>0</v>
      </c>
      <c r="AA7" s="13">
        <f>IF(AI1=0,3,4)</f>
        <v>4</v>
      </c>
      <c r="AB7" s="13">
        <f ca="1" t="shared" si="0"/>
        <v>3</v>
      </c>
      <c r="AC7" s="13">
        <v>3</v>
      </c>
      <c r="AD7" s="13">
        <v>2</v>
      </c>
      <c r="AE7" s="76">
        <f t="shared" si="1"/>
        <v>2</v>
      </c>
      <c r="AF7" s="76">
        <f t="shared" si="2"/>
        <v>1</v>
      </c>
      <c r="AG7" s="76">
        <f t="shared" si="3"/>
        <v>0</v>
      </c>
      <c r="AH7" s="76">
        <f t="shared" si="4"/>
        <v>0</v>
      </c>
      <c r="AI7" s="76">
        <f t="shared" si="5"/>
        <v>0</v>
      </c>
      <c r="AJ7" s="76">
        <f t="shared" si="6"/>
        <v>0</v>
      </c>
      <c r="AK7" s="76">
        <f t="shared" si="7"/>
        <v>0</v>
      </c>
      <c r="AL7" s="76">
        <f t="shared" si="8"/>
        <v>0</v>
      </c>
      <c r="AM7" s="76">
        <f t="shared" si="9"/>
        <v>0</v>
      </c>
      <c r="AN7" s="76">
        <f t="shared" si="10"/>
        <v>0</v>
      </c>
      <c r="AO7" s="56">
        <f t="shared" si="11"/>
        <v>0.6666666666666666</v>
      </c>
      <c r="AP7">
        <f>IF(ABS(J9-AO7)&lt;$AP$1,1,0)</f>
        <v>0</v>
      </c>
    </row>
    <row r="8" spans="27:42" ht="12.75">
      <c r="AA8" s="13">
        <f>IF(AE6=0,2,10)</f>
        <v>10</v>
      </c>
      <c r="AB8" s="13">
        <f ca="1" t="shared" si="0"/>
        <v>3</v>
      </c>
      <c r="AC8" s="13">
        <v>10</v>
      </c>
      <c r="AD8" s="13">
        <v>3</v>
      </c>
      <c r="AE8" s="76">
        <f t="shared" si="1"/>
        <v>3</v>
      </c>
      <c r="AF8" s="76">
        <f t="shared" si="2"/>
        <v>1</v>
      </c>
      <c r="AG8" s="76">
        <f t="shared" si="3"/>
        <v>1</v>
      </c>
      <c r="AH8" s="76">
        <f t="shared" si="4"/>
        <v>1</v>
      </c>
      <c r="AI8" s="76">
        <f t="shared" si="5"/>
        <v>1</v>
      </c>
      <c r="AJ8" s="76">
        <f t="shared" si="6"/>
        <v>1</v>
      </c>
      <c r="AK8" s="76">
        <f t="shared" si="7"/>
        <v>1</v>
      </c>
      <c r="AL8" s="76">
        <f t="shared" si="8"/>
        <v>1</v>
      </c>
      <c r="AM8" s="76">
        <f t="shared" si="9"/>
        <v>0</v>
      </c>
      <c r="AN8" s="76">
        <f t="shared" si="10"/>
        <v>0</v>
      </c>
      <c r="AO8" s="56">
        <f t="shared" si="11"/>
        <v>0.3</v>
      </c>
      <c r="AP8">
        <f>IF(ABS(B18-AO8)&lt;$AP$1,1,0)</f>
        <v>0</v>
      </c>
    </row>
    <row r="9" spans="2:42" ht="12.75">
      <c r="B9" s="57"/>
      <c r="D9" s="57"/>
      <c r="E9" s="45"/>
      <c r="F9" s="57"/>
      <c r="H9" s="57"/>
      <c r="J9" s="57"/>
      <c r="AA9" s="13">
        <f>IF(AF6=0,4,8)</f>
        <v>8</v>
      </c>
      <c r="AB9" s="13">
        <f ca="1" t="shared" si="0"/>
        <v>5</v>
      </c>
      <c r="AC9" s="13">
        <v>8</v>
      </c>
      <c r="AD9" s="13">
        <v>5</v>
      </c>
      <c r="AE9" s="76">
        <f t="shared" si="1"/>
        <v>5</v>
      </c>
      <c r="AF9" s="76">
        <f t="shared" si="2"/>
        <v>1</v>
      </c>
      <c r="AG9" s="76">
        <f t="shared" si="3"/>
        <v>1</v>
      </c>
      <c r="AH9" s="76">
        <f t="shared" si="4"/>
        <v>1</v>
      </c>
      <c r="AI9" s="76">
        <f t="shared" si="5"/>
        <v>0</v>
      </c>
      <c r="AJ9" s="76">
        <f t="shared" si="6"/>
        <v>0</v>
      </c>
      <c r="AK9" s="76">
        <f t="shared" si="7"/>
        <v>0</v>
      </c>
      <c r="AL9" s="76">
        <f t="shared" si="8"/>
        <v>0</v>
      </c>
      <c r="AM9" s="76">
        <f t="shared" si="9"/>
        <v>0</v>
      </c>
      <c r="AN9" s="76">
        <f t="shared" si="10"/>
        <v>0</v>
      </c>
      <c r="AO9" s="56">
        <f t="shared" si="11"/>
        <v>0.625</v>
      </c>
      <c r="AP9">
        <f>IF(ABS(D18-AO9)&lt;$AP$1,1,0)</f>
        <v>0</v>
      </c>
    </row>
    <row r="10" spans="27:42" ht="12.75">
      <c r="AA10" s="13">
        <f>IF(AG6=0,3,5)</f>
        <v>3</v>
      </c>
      <c r="AB10" s="13">
        <f ca="1" t="shared" si="0"/>
        <v>2</v>
      </c>
      <c r="AC10" s="13">
        <v>5</v>
      </c>
      <c r="AD10" s="13">
        <v>4</v>
      </c>
      <c r="AE10" s="76">
        <f t="shared" si="1"/>
        <v>4</v>
      </c>
      <c r="AF10" s="76">
        <f t="shared" si="2"/>
        <v>1</v>
      </c>
      <c r="AG10" s="76">
        <f t="shared" si="3"/>
        <v>0</v>
      </c>
      <c r="AH10" s="76">
        <f t="shared" si="4"/>
        <v>0</v>
      </c>
      <c r="AI10" s="76">
        <f t="shared" si="5"/>
        <v>0</v>
      </c>
      <c r="AJ10" s="76">
        <f t="shared" si="6"/>
        <v>0</v>
      </c>
      <c r="AK10" s="76">
        <f t="shared" si="7"/>
        <v>0</v>
      </c>
      <c r="AL10" s="76">
        <f t="shared" si="8"/>
        <v>0</v>
      </c>
      <c r="AM10" s="76">
        <f t="shared" si="9"/>
        <v>0</v>
      </c>
      <c r="AN10" s="76">
        <f t="shared" si="10"/>
        <v>0</v>
      </c>
      <c r="AO10" s="56">
        <f t="shared" si="11"/>
        <v>0.8</v>
      </c>
      <c r="AP10">
        <f>IF(ABS(F18-AO10)&lt;$AP$1,1,0)</f>
        <v>0</v>
      </c>
    </row>
    <row r="11" spans="27:42" ht="12.75">
      <c r="AA11" s="13">
        <f>IF(AH6=0,2,4)</f>
        <v>2</v>
      </c>
      <c r="AB11" s="13">
        <f ca="1" t="shared" si="0"/>
        <v>1</v>
      </c>
      <c r="AC11" s="13">
        <v>2</v>
      </c>
      <c r="AD11" s="13">
        <v>1</v>
      </c>
      <c r="AE11" s="76">
        <f t="shared" si="1"/>
        <v>1</v>
      </c>
      <c r="AF11" s="76">
        <f t="shared" si="2"/>
        <v>1</v>
      </c>
      <c r="AG11" s="76">
        <f t="shared" si="3"/>
        <v>0</v>
      </c>
      <c r="AH11" s="76">
        <f t="shared" si="4"/>
        <v>0</v>
      </c>
      <c r="AI11" s="76">
        <f t="shared" si="5"/>
        <v>0</v>
      </c>
      <c r="AJ11" s="76">
        <f t="shared" si="6"/>
        <v>0</v>
      </c>
      <c r="AK11" s="76">
        <f t="shared" si="7"/>
        <v>0</v>
      </c>
      <c r="AL11" s="76">
        <f t="shared" si="8"/>
        <v>0</v>
      </c>
      <c r="AM11" s="76">
        <f t="shared" si="9"/>
        <v>0</v>
      </c>
      <c r="AN11" s="76">
        <f t="shared" si="10"/>
        <v>0</v>
      </c>
      <c r="AO11" s="56">
        <f t="shared" si="11"/>
        <v>0.5</v>
      </c>
      <c r="AP11">
        <f>IF(ABS(H18-AO11)&lt;$AP$1,1,0)</f>
        <v>0</v>
      </c>
    </row>
    <row r="12" spans="27:42" ht="12.75">
      <c r="AA12" s="13">
        <f>IF(AI6=0,10,3)</f>
        <v>10</v>
      </c>
      <c r="AB12" s="13">
        <f ca="1" t="shared" si="0"/>
        <v>8</v>
      </c>
      <c r="AC12" s="13">
        <v>10</v>
      </c>
      <c r="AD12" s="13">
        <v>6</v>
      </c>
      <c r="AE12" s="76">
        <f t="shared" si="1"/>
        <v>6</v>
      </c>
      <c r="AF12" s="76">
        <f t="shared" si="2"/>
        <v>1</v>
      </c>
      <c r="AG12" s="76">
        <f t="shared" si="3"/>
        <v>1</v>
      </c>
      <c r="AH12" s="76">
        <f t="shared" si="4"/>
        <v>1</v>
      </c>
      <c r="AI12" s="76">
        <f t="shared" si="5"/>
        <v>1</v>
      </c>
      <c r="AJ12" s="76">
        <f t="shared" si="6"/>
        <v>0</v>
      </c>
      <c r="AK12" s="76">
        <f t="shared" si="7"/>
        <v>0</v>
      </c>
      <c r="AL12" s="76">
        <f t="shared" si="8"/>
        <v>0</v>
      </c>
      <c r="AM12" s="76">
        <f t="shared" si="9"/>
        <v>0</v>
      </c>
      <c r="AN12" s="76">
        <f t="shared" si="10"/>
        <v>0</v>
      </c>
      <c r="AO12" s="56">
        <f t="shared" si="11"/>
        <v>0.6</v>
      </c>
      <c r="AP12">
        <f>IF(ABS(J18-AO12)&lt;$AP$1,1,0)</f>
        <v>0</v>
      </c>
    </row>
    <row r="13" spans="42:44" ht="12.75">
      <c r="AP13" s="13">
        <f>SUM(AP3:AP12)</f>
        <v>0</v>
      </c>
      <c r="AQ13" s="13">
        <v>0</v>
      </c>
      <c r="AR13" s="13"/>
    </row>
    <row r="15" ht="12.75">
      <c r="AA15" s="57"/>
    </row>
    <row r="17" ht="12.75">
      <c r="J17" s="45"/>
    </row>
    <row r="18" spans="2:10" ht="12.75">
      <c r="B18" s="57"/>
      <c r="D18" s="57"/>
      <c r="F18" s="57"/>
      <c r="H18" s="57"/>
      <c r="J18" s="57"/>
    </row>
    <row r="21" ht="12.75">
      <c r="A21" s="30" t="s">
        <v>21</v>
      </c>
    </row>
  </sheetData>
  <sheetProtection password="DEA8" sheet="1" objects="1" scenarios="1"/>
  <hyperlinks>
    <hyperlink ref="A21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B1:AI63"/>
  <sheetViews>
    <sheetView showGridLines="0" workbookViewId="0" topLeftCell="A1">
      <selection activeCell="B7" sqref="B7"/>
    </sheetView>
  </sheetViews>
  <sheetFormatPr defaultColWidth="12" defaultRowHeight="12.75"/>
  <cols>
    <col min="1" max="1" width="3.83203125" style="0" customWidth="1"/>
    <col min="2" max="2" width="20.83203125" style="0" customWidth="1"/>
    <col min="3" max="3" width="17.83203125" style="0" customWidth="1"/>
    <col min="4" max="4" width="23.83203125" style="0" customWidth="1"/>
    <col min="5" max="7" width="5.83203125" style="0" customWidth="1"/>
    <col min="8" max="8" width="12.83203125" style="0" customWidth="1"/>
    <col min="9" max="9" width="9.33203125" style="0" customWidth="1"/>
    <col min="10" max="10" width="10.33203125" style="0" customWidth="1"/>
    <col min="11" max="11" width="3.33203125" style="0" customWidth="1"/>
    <col min="12" max="12" width="6.83203125" style="0" customWidth="1"/>
    <col min="13" max="13" width="7.83203125" style="0" customWidth="1"/>
    <col min="14" max="14" width="9.83203125" style="0" customWidth="1"/>
    <col min="15" max="15" width="3.33203125" style="0" customWidth="1"/>
    <col min="16" max="16" width="7.33203125" style="0" customWidth="1"/>
    <col min="17" max="17" width="9.33203125" style="0" customWidth="1"/>
    <col min="18" max="18" width="12.83203125" style="0" customWidth="1"/>
    <col min="27" max="35" width="0" style="0" hidden="1" customWidth="1"/>
  </cols>
  <sheetData>
    <row r="1" spans="2:28" ht="15.75">
      <c r="B1" s="180" t="s">
        <v>229</v>
      </c>
      <c r="AA1" s="13"/>
      <c r="AB1" s="13">
        <v>0.0001</v>
      </c>
    </row>
    <row r="2" spans="27:28" ht="18" customHeight="1">
      <c r="AA2" s="13"/>
      <c r="AB2" s="13"/>
    </row>
    <row r="3" spans="2:32" ht="22.5">
      <c r="B3" s="181" t="str">
        <f>AC3</f>
        <v>50 %</v>
      </c>
      <c r="C3" s="186" t="str">
        <f>AD3</f>
        <v>von  80</v>
      </c>
      <c r="D3" s="187" t="str">
        <f>AE3</f>
        <v>sind wieviel ?</v>
      </c>
      <c r="AA3" s="13">
        <f ca="1">ROUND(RAND()*2+1,0)</f>
        <v>2</v>
      </c>
      <c r="AB3" s="13">
        <v>3</v>
      </c>
      <c r="AC3" t="str">
        <f>IF($AB$3=1,"Wieviel  %",AC4&amp;" %")</f>
        <v>50 %</v>
      </c>
      <c r="AD3" t="str">
        <f>IF($AB$3=2,"von  G","von  "&amp;AD4)</f>
        <v>von  80</v>
      </c>
      <c r="AE3" t="str">
        <f>IF($AB$3=3,"sind wieviel ?","sind  "&amp;AE4&amp;"  ?")</f>
        <v>sind wieviel ?</v>
      </c>
      <c r="AF3">
        <f>IF(AB3=1,AC4,IF(AB3=2,AD4,AE4))</f>
        <v>40</v>
      </c>
    </row>
    <row r="4" spans="27:35" ht="18" customHeight="1">
      <c r="AA4" s="13">
        <f ca="1">ROUND(RAND()*8+1,0)</f>
        <v>7</v>
      </c>
      <c r="AB4" s="13">
        <v>1</v>
      </c>
      <c r="AC4" s="13">
        <f>VLOOKUP($AB$4,$AA$10:$AD$19,2)</f>
        <v>50</v>
      </c>
      <c r="AD4" s="13">
        <f>VLOOKUP($AB$4,$AA$10:$AD$19,3)</f>
        <v>80</v>
      </c>
      <c r="AE4" s="13">
        <f>VLOOKUP($AB$4,$AA$10:$AD$19,4)</f>
        <v>40</v>
      </c>
      <c r="AF4" s="86" t="s">
        <v>79</v>
      </c>
      <c r="AG4" s="13">
        <f>IF(AND($AB$3=1,ABS($B$7-$AF$3)&lt;$AB$1),1,0)</f>
        <v>0</v>
      </c>
      <c r="AH4" s="13">
        <v>0</v>
      </c>
      <c r="AI4" s="13">
        <v>0</v>
      </c>
    </row>
    <row r="5" spans="2:35" ht="15.75">
      <c r="B5" s="80" t="s">
        <v>2</v>
      </c>
      <c r="E5" s="81" t="s">
        <v>90</v>
      </c>
      <c r="AA5" s="13">
        <f ca="1">ROUND(RAND()*2,0)</f>
        <v>2</v>
      </c>
      <c r="AB5" s="13">
        <v>1</v>
      </c>
      <c r="AF5" s="86" t="s">
        <v>80</v>
      </c>
      <c r="AG5" s="13">
        <f>IF(AND($AB$3=2,ABS($B$7-$AF$3)&lt;$AB$1),1,0)</f>
        <v>0</v>
      </c>
      <c r="AH5" s="13">
        <v>0</v>
      </c>
      <c r="AI5" s="13">
        <v>0</v>
      </c>
    </row>
    <row r="6" spans="5:35" ht="12.75">
      <c r="E6" s="85" t="s">
        <v>79</v>
      </c>
      <c r="F6" s="183" t="s">
        <v>80</v>
      </c>
      <c r="G6" s="182" t="s">
        <v>78</v>
      </c>
      <c r="AA6" s="13">
        <f ca="1">IF(AA5=0,ROUND(RAND()*7+2,0),IF(AA5=1,ROUND(RAND()*7+2,0)*10,ROUND(RAND()*7+2,0)/10))</f>
        <v>0.7</v>
      </c>
      <c r="AB6" s="13">
        <v>40</v>
      </c>
      <c r="AF6" s="86" t="s">
        <v>78</v>
      </c>
      <c r="AG6" s="13">
        <f>IF(AND($AB$3=3,ABS($B$7-$AF$3)&lt;$AB$1),1,0)</f>
        <v>0</v>
      </c>
      <c r="AH6" s="13">
        <v>0</v>
      </c>
      <c r="AI6" s="13">
        <v>0</v>
      </c>
    </row>
    <row r="7" spans="2:27" ht="23.25">
      <c r="B7" s="79"/>
      <c r="E7" s="82">
        <f>AI4</f>
        <v>0</v>
      </c>
      <c r="F7" s="83">
        <f>AI5</f>
        <v>0</v>
      </c>
      <c r="G7" s="84">
        <f>AI6</f>
        <v>0</v>
      </c>
      <c r="AA7" s="79"/>
    </row>
    <row r="9" spans="28:30" ht="12.75">
      <c r="AB9" s="86" t="s">
        <v>79</v>
      </c>
      <c r="AC9" s="86" t="s">
        <v>80</v>
      </c>
      <c r="AD9" s="86" t="s">
        <v>78</v>
      </c>
    </row>
    <row r="10" spans="2:30" ht="12.75">
      <c r="B10" s="30" t="s">
        <v>21</v>
      </c>
      <c r="AA10">
        <v>1</v>
      </c>
      <c r="AB10">
        <v>50</v>
      </c>
      <c r="AC10">
        <f>$AB$6*2</f>
        <v>80</v>
      </c>
      <c r="AD10">
        <f>$AB$6</f>
        <v>40</v>
      </c>
    </row>
    <row r="11" spans="27:30" ht="12.75">
      <c r="AA11">
        <v>2</v>
      </c>
      <c r="AB11">
        <v>33</v>
      </c>
      <c r="AC11">
        <f>$AB$6*3</f>
        <v>120</v>
      </c>
      <c r="AD11">
        <f aca="true" t="shared" si="0" ref="AD11:AD16">$AB$6</f>
        <v>40</v>
      </c>
    </row>
    <row r="12" spans="27:30" ht="12.75">
      <c r="AA12">
        <v>3</v>
      </c>
      <c r="AB12">
        <v>25</v>
      </c>
      <c r="AC12">
        <f>$AB$6*4</f>
        <v>160</v>
      </c>
      <c r="AD12">
        <f t="shared" si="0"/>
        <v>40</v>
      </c>
    </row>
    <row r="13" spans="27:30" ht="12.75">
      <c r="AA13">
        <v>4</v>
      </c>
      <c r="AB13">
        <v>20</v>
      </c>
      <c r="AC13">
        <f>$AB$6*5</f>
        <v>200</v>
      </c>
      <c r="AD13">
        <f t="shared" si="0"/>
        <v>40</v>
      </c>
    </row>
    <row r="14" spans="27:30" ht="12.75">
      <c r="AA14">
        <v>5</v>
      </c>
      <c r="AB14">
        <v>10</v>
      </c>
      <c r="AC14">
        <f>$AB$6*10</f>
        <v>400</v>
      </c>
      <c r="AD14">
        <f t="shared" si="0"/>
        <v>40</v>
      </c>
    </row>
    <row r="15" spans="27:30" ht="12.75">
      <c r="AA15">
        <v>6</v>
      </c>
      <c r="AB15">
        <v>2</v>
      </c>
      <c r="AC15">
        <f>$AB$6*50</f>
        <v>2000</v>
      </c>
      <c r="AD15">
        <f t="shared" si="0"/>
        <v>40</v>
      </c>
    </row>
    <row r="16" spans="27:30" ht="12.75">
      <c r="AA16">
        <v>7</v>
      </c>
      <c r="AB16">
        <v>1</v>
      </c>
      <c r="AC16">
        <f>$AB$6*100</f>
        <v>4000</v>
      </c>
      <c r="AD16">
        <f t="shared" si="0"/>
        <v>40</v>
      </c>
    </row>
    <row r="17" spans="27:30" ht="12.75">
      <c r="AA17">
        <v>8</v>
      </c>
      <c r="AB17">
        <v>200</v>
      </c>
      <c r="AC17">
        <f>$AB$6</f>
        <v>40</v>
      </c>
      <c r="AD17">
        <f>$AB$6*2</f>
        <v>80</v>
      </c>
    </row>
    <row r="18" spans="27:30" ht="12.75">
      <c r="AA18">
        <v>9</v>
      </c>
      <c r="AB18">
        <v>300</v>
      </c>
      <c r="AC18">
        <f>$AB$6</f>
        <v>40</v>
      </c>
      <c r="AD18">
        <f>$AB$6*3</f>
        <v>120</v>
      </c>
    </row>
    <row r="19" spans="27:30" ht="12.75">
      <c r="AA19">
        <v>10</v>
      </c>
      <c r="AB19">
        <v>500</v>
      </c>
      <c r="AC19">
        <f>$AB$6</f>
        <v>40</v>
      </c>
      <c r="AD19">
        <f>$AB$6*5</f>
        <v>200</v>
      </c>
    </row>
    <row r="29" ht="13.5" thickBot="1"/>
    <row r="30" spans="8:18" ht="15.75">
      <c r="H30" s="184" t="s">
        <v>229</v>
      </c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spans="8:18" ht="12.75"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8:18" ht="12.75">
      <c r="H32" s="189" t="s">
        <v>176</v>
      </c>
      <c r="I32" s="63"/>
      <c r="J32" s="192"/>
      <c r="K32" s="69"/>
      <c r="L32" s="177" t="s">
        <v>175</v>
      </c>
      <c r="M32" s="69"/>
      <c r="N32" s="166"/>
      <c r="O32" s="69"/>
      <c r="P32" s="193" t="s">
        <v>174</v>
      </c>
      <c r="Q32" s="69"/>
      <c r="R32" s="194"/>
    </row>
    <row r="33" spans="8:18" ht="12.75">
      <c r="H33" s="62"/>
      <c r="I33" s="63"/>
      <c r="J33" s="192"/>
      <c r="K33" s="63"/>
      <c r="L33" s="63"/>
      <c r="M33" s="63"/>
      <c r="N33" s="167"/>
      <c r="O33" s="63"/>
      <c r="P33" s="63"/>
      <c r="Q33" s="63"/>
      <c r="R33" s="64"/>
    </row>
    <row r="34" spans="8:18" ht="12.75">
      <c r="H34" s="190" t="s">
        <v>182</v>
      </c>
      <c r="I34" s="169" t="s">
        <v>183</v>
      </c>
      <c r="J34" s="192" t="s">
        <v>184</v>
      </c>
      <c r="K34" s="63"/>
      <c r="L34" s="168" t="s">
        <v>179</v>
      </c>
      <c r="M34" s="198" t="s">
        <v>180</v>
      </c>
      <c r="N34" s="167" t="s">
        <v>181</v>
      </c>
      <c r="O34" s="63"/>
      <c r="P34" s="195">
        <v>0.25</v>
      </c>
      <c r="Q34" s="197" t="s">
        <v>177</v>
      </c>
      <c r="R34" s="196" t="s">
        <v>178</v>
      </c>
    </row>
    <row r="35" spans="8:18" ht="12.75">
      <c r="H35" s="62"/>
      <c r="I35" s="63"/>
      <c r="J35" s="192"/>
      <c r="K35" s="63"/>
      <c r="L35" s="63"/>
      <c r="M35" s="63"/>
      <c r="N35" s="167"/>
      <c r="O35" s="63"/>
      <c r="P35" s="63"/>
      <c r="Q35" s="63"/>
      <c r="R35" s="64"/>
    </row>
    <row r="36" spans="8:18" ht="12.75">
      <c r="H36" s="191" t="s">
        <v>185</v>
      </c>
      <c r="I36" s="117" t="s">
        <v>188</v>
      </c>
      <c r="J36" s="192"/>
      <c r="K36" s="63"/>
      <c r="L36" s="63" t="s">
        <v>185</v>
      </c>
      <c r="M36" s="117" t="s">
        <v>187</v>
      </c>
      <c r="N36" s="167"/>
      <c r="O36" s="63"/>
      <c r="P36" s="63" t="s">
        <v>185</v>
      </c>
      <c r="Q36" s="117" t="s">
        <v>186</v>
      </c>
      <c r="R36" s="64"/>
    </row>
    <row r="37" spans="8:18" ht="12.75">
      <c r="H37" s="191"/>
      <c r="I37" s="117" t="s">
        <v>191</v>
      </c>
      <c r="J37" s="192"/>
      <c r="K37" s="63"/>
      <c r="L37" s="63"/>
      <c r="M37" s="117" t="s">
        <v>190</v>
      </c>
      <c r="N37" s="167"/>
      <c r="O37" s="63"/>
      <c r="P37" s="63"/>
      <c r="Q37" s="117" t="s">
        <v>189</v>
      </c>
      <c r="R37" s="64"/>
    </row>
    <row r="38" spans="8:18" ht="12.75">
      <c r="H38" s="191" t="s">
        <v>192</v>
      </c>
      <c r="I38" s="63" t="s">
        <v>79</v>
      </c>
      <c r="J38" s="192"/>
      <c r="K38" s="63"/>
      <c r="L38" s="63" t="s">
        <v>192</v>
      </c>
      <c r="M38" s="63" t="s">
        <v>80</v>
      </c>
      <c r="N38" s="167"/>
      <c r="O38" s="63"/>
      <c r="P38" s="63" t="s">
        <v>192</v>
      </c>
      <c r="Q38" s="63" t="s">
        <v>78</v>
      </c>
      <c r="R38" s="64"/>
    </row>
    <row r="39" spans="8:18" ht="12.75"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4"/>
    </row>
    <row r="40" spans="8:18" ht="12.75">
      <c r="H40" s="62"/>
      <c r="I40" s="63"/>
      <c r="J40" s="63"/>
      <c r="K40" s="63"/>
      <c r="L40" s="179" t="s">
        <v>193</v>
      </c>
      <c r="M40" s="63"/>
      <c r="N40" s="63"/>
      <c r="O40" s="63"/>
      <c r="P40" s="63"/>
      <c r="Q40" s="63"/>
      <c r="R40" s="64"/>
    </row>
    <row r="41" spans="8:18" ht="12.75">
      <c r="H41" s="62"/>
      <c r="I41" s="117"/>
      <c r="J41" s="63"/>
      <c r="K41" s="63"/>
      <c r="L41" s="63"/>
      <c r="M41" s="63"/>
      <c r="N41" s="63"/>
      <c r="O41" s="63"/>
      <c r="P41" s="63"/>
      <c r="Q41" s="63"/>
      <c r="R41" s="64"/>
    </row>
    <row r="42" spans="8:18" ht="12.75">
      <c r="H42" s="62"/>
      <c r="I42" s="117"/>
      <c r="J42" s="63"/>
      <c r="K42" s="63"/>
      <c r="L42" s="63"/>
      <c r="M42" s="185" t="s">
        <v>194</v>
      </c>
      <c r="N42" s="63"/>
      <c r="O42" s="63"/>
      <c r="P42" s="63"/>
      <c r="Q42" s="63"/>
      <c r="R42" s="64"/>
    </row>
    <row r="43" spans="8:18" ht="12.75">
      <c r="H43" s="62"/>
      <c r="I43" s="117"/>
      <c r="J43" s="63"/>
      <c r="K43" s="63"/>
      <c r="L43" s="63"/>
      <c r="M43" s="63"/>
      <c r="N43" s="63"/>
      <c r="O43" s="63"/>
      <c r="P43" s="63"/>
      <c r="Q43" s="63"/>
      <c r="R43" s="64"/>
    </row>
    <row r="44" spans="8:18" ht="12.75">
      <c r="H44" s="62"/>
      <c r="I44" s="117" t="s">
        <v>197</v>
      </c>
      <c r="J44" s="167"/>
      <c r="K44" s="63"/>
      <c r="L44" s="63"/>
      <c r="M44" s="117" t="s">
        <v>196</v>
      </c>
      <c r="N44" s="167"/>
      <c r="O44" s="63"/>
      <c r="P44" s="63"/>
      <c r="Q44" s="117" t="s">
        <v>195</v>
      </c>
      <c r="R44" s="64"/>
    </row>
    <row r="45" spans="8:18" ht="12.75">
      <c r="H45" s="62"/>
      <c r="I45" s="117" t="s">
        <v>200</v>
      </c>
      <c r="J45" s="167"/>
      <c r="K45" s="63"/>
      <c r="L45" s="63"/>
      <c r="M45" s="63" t="s">
        <v>199</v>
      </c>
      <c r="N45" s="167"/>
      <c r="O45" s="63"/>
      <c r="P45" s="63"/>
      <c r="Q45" s="117" t="s">
        <v>198</v>
      </c>
      <c r="R45" s="64"/>
    </row>
    <row r="46" spans="8:18" ht="12.75">
      <c r="H46" s="62"/>
      <c r="I46" s="117" t="s">
        <v>203</v>
      </c>
      <c r="J46" s="167"/>
      <c r="K46" s="63"/>
      <c r="L46" s="63"/>
      <c r="M46" s="117" t="s">
        <v>202</v>
      </c>
      <c r="N46" s="167"/>
      <c r="O46" s="63"/>
      <c r="P46" s="63"/>
      <c r="Q46" s="63" t="s">
        <v>201</v>
      </c>
      <c r="R46" s="64"/>
    </row>
    <row r="47" spans="8:18" ht="12.75">
      <c r="H47" s="62"/>
      <c r="I47" s="117"/>
      <c r="J47" s="167"/>
      <c r="K47" s="63"/>
      <c r="L47" s="63"/>
      <c r="M47" s="63" t="s">
        <v>205</v>
      </c>
      <c r="N47" s="167"/>
      <c r="O47" s="63"/>
      <c r="P47" s="63"/>
      <c r="Q47" s="117" t="s">
        <v>204</v>
      </c>
      <c r="R47" s="64"/>
    </row>
    <row r="48" spans="8:18" ht="12.75">
      <c r="H48" s="62"/>
      <c r="I48" s="117"/>
      <c r="J48" s="63"/>
      <c r="K48" s="63"/>
      <c r="L48" s="63"/>
      <c r="M48" s="63"/>
      <c r="N48" s="63"/>
      <c r="O48" s="63"/>
      <c r="P48" s="63"/>
      <c r="Q48" s="63"/>
      <c r="R48" s="64"/>
    </row>
    <row r="49" spans="8:18" ht="12.75">
      <c r="H49" s="62"/>
      <c r="I49" s="63"/>
      <c r="J49" s="63"/>
      <c r="K49" s="63"/>
      <c r="L49" s="63"/>
      <c r="M49" s="178" t="s">
        <v>206</v>
      </c>
      <c r="N49" s="63"/>
      <c r="O49" s="63"/>
      <c r="P49" s="63"/>
      <c r="Q49" s="63"/>
      <c r="R49" s="64"/>
    </row>
    <row r="50" spans="8:18" ht="12.75">
      <c r="H50" s="62"/>
      <c r="I50" s="116"/>
      <c r="J50" s="63"/>
      <c r="K50" s="63"/>
      <c r="L50" s="63"/>
      <c r="M50" s="63"/>
      <c r="N50" s="63"/>
      <c r="O50" s="63"/>
      <c r="P50" s="63"/>
      <c r="Q50" s="63"/>
      <c r="R50" s="64"/>
    </row>
    <row r="51" spans="8:18" ht="12.75">
      <c r="H51" s="62"/>
      <c r="I51" s="117" t="s">
        <v>209</v>
      </c>
      <c r="J51" s="167"/>
      <c r="K51" s="63"/>
      <c r="L51" s="63"/>
      <c r="M51" s="117" t="s">
        <v>208</v>
      </c>
      <c r="N51" s="167"/>
      <c r="O51" s="63"/>
      <c r="P51" s="63"/>
      <c r="Q51" s="63" t="s">
        <v>207</v>
      </c>
      <c r="R51" s="64"/>
    </row>
    <row r="52" spans="8:18" ht="12.75">
      <c r="H52" s="62"/>
      <c r="I52" s="117" t="s">
        <v>212</v>
      </c>
      <c r="J52" s="167"/>
      <c r="K52" s="63"/>
      <c r="L52" s="63"/>
      <c r="M52" s="117" t="s">
        <v>211</v>
      </c>
      <c r="N52" s="167"/>
      <c r="O52" s="63"/>
      <c r="P52" s="63"/>
      <c r="Q52" s="117" t="s">
        <v>210</v>
      </c>
      <c r="R52" s="64"/>
    </row>
    <row r="53" spans="8:18" ht="12.75">
      <c r="H53" s="62"/>
      <c r="I53" s="63" t="s">
        <v>215</v>
      </c>
      <c r="J53" s="167"/>
      <c r="K53" s="63"/>
      <c r="L53" s="63"/>
      <c r="M53" s="117" t="s">
        <v>214</v>
      </c>
      <c r="N53" s="167"/>
      <c r="O53" s="63"/>
      <c r="P53" s="63"/>
      <c r="Q53" s="63" t="s">
        <v>213</v>
      </c>
      <c r="R53" s="64"/>
    </row>
    <row r="54" spans="8:18" ht="12.75">
      <c r="H54" s="62"/>
      <c r="I54" s="116">
        <f>10%</f>
        <v>0.1</v>
      </c>
      <c r="J54" s="167"/>
      <c r="K54" s="63"/>
      <c r="L54" s="63"/>
      <c r="M54" s="117" t="s">
        <v>217</v>
      </c>
      <c r="N54" s="167"/>
      <c r="O54" s="63"/>
      <c r="P54" s="63"/>
      <c r="Q54" s="117" t="s">
        <v>216</v>
      </c>
      <c r="R54" s="64"/>
    </row>
    <row r="55" spans="8:18" ht="12.75">
      <c r="H55" s="62"/>
      <c r="I55" s="63"/>
      <c r="J55" s="63"/>
      <c r="K55" s="63"/>
      <c r="L55" s="63"/>
      <c r="M55" s="63"/>
      <c r="N55" s="63"/>
      <c r="O55" s="63"/>
      <c r="P55" s="63"/>
      <c r="Q55" s="63"/>
      <c r="R55" s="64"/>
    </row>
    <row r="56" spans="8:18" ht="12.75">
      <c r="H56" s="62"/>
      <c r="I56" s="188"/>
      <c r="J56" s="188"/>
      <c r="K56" s="63"/>
      <c r="L56" s="63"/>
      <c r="M56" s="178" t="s">
        <v>218</v>
      </c>
      <c r="N56" s="63"/>
      <c r="O56" s="63"/>
      <c r="P56" s="63"/>
      <c r="Q56" s="63"/>
      <c r="R56" s="64"/>
    </row>
    <row r="57" spans="8:18" ht="12.75">
      <c r="H57" s="62"/>
      <c r="I57" s="188"/>
      <c r="J57" s="188"/>
      <c r="K57" s="63"/>
      <c r="L57" s="63"/>
      <c r="M57" s="63"/>
      <c r="N57" s="63"/>
      <c r="O57" s="63"/>
      <c r="P57" s="169"/>
      <c r="Q57" s="118"/>
      <c r="R57" s="64"/>
    </row>
    <row r="58" spans="8:18" ht="12.75">
      <c r="H58" s="62"/>
      <c r="I58" s="170" t="s">
        <v>82</v>
      </c>
      <c r="J58" s="167"/>
      <c r="K58" s="63"/>
      <c r="L58" s="63"/>
      <c r="M58" s="170" t="s">
        <v>82</v>
      </c>
      <c r="N58" s="167"/>
      <c r="O58" s="63"/>
      <c r="P58" s="63"/>
      <c r="Q58" s="170" t="s">
        <v>219</v>
      </c>
      <c r="R58" s="64"/>
    </row>
    <row r="59" spans="8:18" ht="12.75">
      <c r="H59" s="62"/>
      <c r="I59" s="169" t="s">
        <v>80</v>
      </c>
      <c r="J59" s="167"/>
      <c r="K59" s="63"/>
      <c r="L59" s="63"/>
      <c r="M59" s="169" t="s">
        <v>79</v>
      </c>
      <c r="N59" s="167"/>
      <c r="O59" s="63"/>
      <c r="P59" s="63"/>
      <c r="Q59" s="169">
        <v>100</v>
      </c>
      <c r="R59" s="64"/>
    </row>
    <row r="60" spans="8:18" ht="12.75">
      <c r="H60" s="62"/>
      <c r="I60" s="63"/>
      <c r="J60" s="167"/>
      <c r="K60" s="63"/>
      <c r="L60" s="63"/>
      <c r="M60" s="63"/>
      <c r="N60" s="167"/>
      <c r="O60" s="63"/>
      <c r="P60" s="63"/>
      <c r="Q60" s="63"/>
      <c r="R60" s="64"/>
    </row>
    <row r="61" spans="8:18" ht="12.75">
      <c r="H61" s="171" t="s">
        <v>224</v>
      </c>
      <c r="I61" s="117" t="s">
        <v>225</v>
      </c>
      <c r="J61" s="167"/>
      <c r="K61" s="63"/>
      <c r="L61" s="172" t="s">
        <v>222</v>
      </c>
      <c r="M61" s="117" t="s">
        <v>223</v>
      </c>
      <c r="N61" s="167"/>
      <c r="O61" s="63"/>
      <c r="P61" s="172" t="s">
        <v>220</v>
      </c>
      <c r="Q61" s="117" t="s">
        <v>221</v>
      </c>
      <c r="R61" s="64"/>
    </row>
    <row r="62" spans="8:18" ht="13.5" thickBot="1">
      <c r="H62" s="173" t="s">
        <v>224</v>
      </c>
      <c r="I62" s="176" t="s">
        <v>226</v>
      </c>
      <c r="J62" s="199" t="s">
        <v>227</v>
      </c>
      <c r="K62" s="63"/>
      <c r="L62" s="175" t="s">
        <v>222</v>
      </c>
      <c r="M62" s="174">
        <v>450</v>
      </c>
      <c r="N62" s="167"/>
      <c r="O62" s="63"/>
      <c r="P62" s="175" t="s">
        <v>220</v>
      </c>
      <c r="Q62" s="174">
        <v>0.6</v>
      </c>
      <c r="R62" s="64"/>
    </row>
    <row r="63" spans="8:18" ht="14.25" thickBot="1" thickTop="1">
      <c r="H63" s="72"/>
      <c r="I63" s="73"/>
      <c r="J63" s="73"/>
      <c r="K63" s="73"/>
      <c r="L63" s="73"/>
      <c r="M63" s="73"/>
      <c r="N63" s="73"/>
      <c r="O63" s="73"/>
      <c r="P63" s="73"/>
      <c r="Q63" s="73"/>
      <c r="R63" s="74" t="s">
        <v>83</v>
      </c>
    </row>
  </sheetData>
  <sheetProtection password="DEA8" sheet="1" objects="1" scenarios="1"/>
  <hyperlinks>
    <hyperlink ref="B10" location="Inhalt!A1" display="Inhaltsübersicht"/>
    <hyperlink ref="R63" location="'P3'!A1" display="zurück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P39"/>
  <sheetViews>
    <sheetView showGridLines="0" workbookViewId="0" topLeftCell="A1">
      <selection activeCell="H3" sqref="H3"/>
    </sheetView>
  </sheetViews>
  <sheetFormatPr defaultColWidth="12" defaultRowHeight="12.75"/>
  <cols>
    <col min="1" max="1" width="4.5" style="0" customWidth="1"/>
    <col min="2" max="2" width="14.83203125" style="0" customWidth="1"/>
    <col min="3" max="3" width="6.33203125" style="0" customWidth="1"/>
    <col min="4" max="4" width="7.83203125" style="0" customWidth="1"/>
    <col min="5" max="5" width="5.33203125" style="0" customWidth="1"/>
    <col min="6" max="7" width="2.83203125" style="0" customWidth="1"/>
    <col min="8" max="8" width="8.83203125" style="0" customWidth="1"/>
    <col min="9" max="9" width="13.16015625" style="0" customWidth="1"/>
    <col min="10" max="10" width="3.83203125" style="0" customWidth="1"/>
    <col min="11" max="11" width="4.83203125" style="0" customWidth="1"/>
    <col min="12" max="12" width="8.16015625" style="0" customWidth="1"/>
    <col min="15" max="16" width="5.83203125" style="0" customWidth="1"/>
    <col min="17" max="17" width="6.83203125" style="0" customWidth="1"/>
    <col min="18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10.83203125" style="0" hidden="1" customWidth="1"/>
    <col min="29" max="29" width="8.33203125" style="0" hidden="1" customWidth="1"/>
    <col min="30" max="30" width="9.33203125" style="0" hidden="1" customWidth="1"/>
    <col min="31" max="31" width="6.33203125" style="0" hidden="1" customWidth="1"/>
    <col min="32" max="32" width="9.33203125" style="0" hidden="1" customWidth="1"/>
    <col min="33" max="33" width="5.33203125" style="0" hidden="1" customWidth="1"/>
    <col min="34" max="34" width="9.83203125" style="0" hidden="1" customWidth="1"/>
    <col min="35" max="36" width="5.83203125" style="0" hidden="1" customWidth="1"/>
    <col min="37" max="37" width="7.33203125" style="0" hidden="1" customWidth="1"/>
    <col min="38" max="40" width="5.83203125" style="0" hidden="1" customWidth="1"/>
    <col min="41" max="41" width="13.83203125" style="0" hidden="1" customWidth="1"/>
    <col min="42" max="42" width="9.33203125" style="0" hidden="1" customWidth="1"/>
  </cols>
  <sheetData>
    <row r="1" spans="2:42" ht="15.75">
      <c r="B1" s="11" t="s">
        <v>92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3"/>
      <c r="AB1" s="13">
        <v>0.0001</v>
      </c>
      <c r="AC1" s="13"/>
      <c r="AD1" s="13"/>
      <c r="AE1" s="13"/>
      <c r="AF1" s="13"/>
      <c r="AG1" s="13"/>
      <c r="AH1" s="13"/>
      <c r="AI1" s="13"/>
      <c r="AJ1" s="13"/>
      <c r="AK1" s="13"/>
      <c r="AL1" s="13">
        <f ca="1">HOUR(NOW())</f>
        <v>11</v>
      </c>
      <c r="AM1" s="13">
        <f ca="1">MINUTE(NOW())</f>
        <v>8</v>
      </c>
      <c r="AN1" s="14">
        <f ca="1">SECOND(NOW())</f>
        <v>4</v>
      </c>
      <c r="AO1" s="13"/>
      <c r="AP1" s="13" t="s">
        <v>0</v>
      </c>
    </row>
    <row r="2" spans="8:42" ht="12.75">
      <c r="H2" s="1" t="s">
        <v>2</v>
      </c>
      <c r="J2" s="1" t="s">
        <v>3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C2" s="13"/>
      <c r="AD2" s="13"/>
      <c r="AE2" s="13"/>
      <c r="AF2" s="13"/>
      <c r="AH2" s="13"/>
      <c r="AJ2" s="13"/>
      <c r="AK2" s="13"/>
      <c r="AL2" s="13">
        <f ca="1">HOUR(NOW())</f>
        <v>11</v>
      </c>
      <c r="AM2" s="13">
        <f ca="1">MINUTE(NOW())</f>
        <v>8</v>
      </c>
      <c r="AN2" s="14">
        <f ca="1">SECOND(NOW())</f>
        <v>4</v>
      </c>
      <c r="AO2" s="15">
        <f>TIME(AL2,AM2,AN2)</f>
        <v>0.4639351851851852</v>
      </c>
      <c r="AP2" s="13">
        <v>0.8303356481481482</v>
      </c>
    </row>
    <row r="3" spans="1:42" ht="12.75">
      <c r="A3" s="18" t="s">
        <v>7</v>
      </c>
      <c r="B3" s="95" t="str">
        <f>AH13</f>
        <v>Ein Siebentel</v>
      </c>
      <c r="C3" s="90" t="s">
        <v>103</v>
      </c>
      <c r="D3" s="7">
        <f aca="true" t="shared" si="0" ref="D3:D8">AI13</f>
        <v>8.4</v>
      </c>
      <c r="E3" s="91" t="s">
        <v>104</v>
      </c>
      <c r="F3" s="34"/>
      <c r="H3" s="9"/>
      <c r="I3" s="22">
        <f aca="true" t="shared" si="1" ref="I3:I12">IF(ISERROR(J3),"Falscheingabe","")</f>
      </c>
      <c r="J3" s="4">
        <f>IF(H3="",0,IF(ABS(H3-AJ13)&lt;$AB$1,1,0))</f>
        <v>0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AA3" s="13">
        <f aca="true" ca="1" t="shared" si="2" ref="AA3:AA12">ROUND(RAND(),0)</f>
        <v>1</v>
      </c>
      <c r="AB3" s="13">
        <f ca="1">IF(AA3=0,ROUND(RAND()*43+6,0)*2,ROUND(RAND()*43+6,0)/5)</f>
        <v>9</v>
      </c>
      <c r="AC3" s="13">
        <f>IF(AA3=0,3,5)</f>
        <v>5</v>
      </c>
      <c r="AD3" s="13">
        <v>20</v>
      </c>
      <c r="AE3" s="13">
        <v>3</v>
      </c>
      <c r="AF3" s="13">
        <f ca="1">IF(AA3=0,ROUND(RAND()*88+11,0)*10,ROUND(RAND()*88+11,0)*100)</f>
        <v>1400</v>
      </c>
      <c r="AG3" s="13">
        <v>380</v>
      </c>
      <c r="AH3" s="13">
        <f ca="1">IF(AA3=0,ROUND(RAND()*88+11,0),ROUND(RAND()*88+11,0)*10)</f>
        <v>330</v>
      </c>
      <c r="AI3" s="13">
        <v>460</v>
      </c>
      <c r="AJ3" s="13"/>
      <c r="AK3" s="13"/>
      <c r="AL3" s="13">
        <f ca="1">HOUR(NOW())</f>
        <v>11</v>
      </c>
      <c r="AM3" s="13">
        <f ca="1">MINUTE(NOW())</f>
        <v>8</v>
      </c>
      <c r="AN3" s="14">
        <f ca="1">SECOND(NOW())</f>
        <v>4</v>
      </c>
      <c r="AO3" s="15">
        <f>TIME(AL3,AM3,AN3)</f>
        <v>0.4639351851851852</v>
      </c>
      <c r="AP3" s="13"/>
    </row>
    <row r="4" spans="1:42" ht="12.75">
      <c r="A4" s="19" t="s">
        <v>8</v>
      </c>
      <c r="B4" s="96">
        <f>AH14</f>
        <v>0.2</v>
      </c>
      <c r="C4" s="90" t="s">
        <v>103</v>
      </c>
      <c r="D4" s="7">
        <f t="shared" si="0"/>
        <v>4.5</v>
      </c>
      <c r="E4" s="91" t="s">
        <v>104</v>
      </c>
      <c r="F4" s="34"/>
      <c r="H4" s="10"/>
      <c r="I4" s="22">
        <f t="shared" si="1"/>
      </c>
      <c r="J4" s="4">
        <f>IF(H4="",0,IF(ABS(H4-AJ14)&lt;$AB$1,1,0))</f>
        <v>0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AA4" s="13">
        <f ca="1" t="shared" si="2"/>
        <v>1</v>
      </c>
      <c r="AB4" s="13">
        <f ca="1">IF(AA4=0,ROUND(RAND()*29+4,0)*3,ROUND(RAND()*29+4,0)*3/10)</f>
        <v>9.3</v>
      </c>
      <c r="AC4" s="13">
        <f>IF(AA4=0,2,4)</f>
        <v>4</v>
      </c>
      <c r="AD4" s="13">
        <v>54</v>
      </c>
      <c r="AE4" s="13">
        <v>2</v>
      </c>
      <c r="AF4" s="13">
        <f ca="1">IF(AA4=0,ROUND(RAND()*38+11,0)*10,ROUND(RAND()*38+11,0)*100)</f>
        <v>1500</v>
      </c>
      <c r="AG4" s="13">
        <v>4200</v>
      </c>
      <c r="AH4" s="13">
        <f ca="1">IF(AA4=0,ROUND(RAND()*12+3,0)*5,ROUND(RAND()*12+3,0)*50)</f>
        <v>350</v>
      </c>
      <c r="AI4" s="13">
        <v>500</v>
      </c>
      <c r="AJ4" s="13"/>
      <c r="AK4" s="13"/>
      <c r="AL4" s="13"/>
      <c r="AM4" s="16"/>
      <c r="AN4" s="16"/>
      <c r="AO4" s="13"/>
      <c r="AP4" s="13">
        <f>IF(AP2&gt;AP3,"",AP3-AP2)</f>
      </c>
    </row>
    <row r="5" spans="1:42" ht="12.75">
      <c r="A5" s="19" t="s">
        <v>9</v>
      </c>
      <c r="B5" s="97">
        <f>AH15</f>
        <v>0.5</v>
      </c>
      <c r="C5" s="90" t="s">
        <v>103</v>
      </c>
      <c r="D5" s="7">
        <f t="shared" si="0"/>
        <v>12</v>
      </c>
      <c r="E5" s="91" t="s">
        <v>104</v>
      </c>
      <c r="F5" s="34"/>
      <c r="H5" s="10"/>
      <c r="I5" s="22">
        <f t="shared" si="1"/>
      </c>
      <c r="J5" s="4">
        <f>IF(H5="",0,IF(ABS(H5-AJ15)&lt;$AB$1,1,0))</f>
        <v>0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AA5" s="13">
        <f ca="1" t="shared" si="2"/>
        <v>1</v>
      </c>
      <c r="AB5" s="13">
        <f ca="1">IF(AA5=0,ROUND(RAND()*21+3,0)*4,ROUND(RAND()*21+3,0)*2/5)</f>
        <v>2.8</v>
      </c>
      <c r="AC5" s="13">
        <f ca="1">IF(AA5=0,ROUND(RAND()+2,0),5)</f>
        <v>5</v>
      </c>
      <c r="AD5" s="13">
        <v>12</v>
      </c>
      <c r="AE5" s="13">
        <v>2</v>
      </c>
      <c r="AF5" s="13">
        <f ca="1">IF(AA5=0,ROUND(RAND()*28+4,0)*10,ROUND(RAND()*28+4,0)*100)</f>
        <v>1400</v>
      </c>
      <c r="AG5" s="13">
        <v>300</v>
      </c>
      <c r="AH5" s="13">
        <f ca="1">IF(AA5=0,ROUND(RAND()*12+3,0)*4,ROUND(RAND()*12+3,0)*40)</f>
        <v>480</v>
      </c>
      <c r="AI5" s="13">
        <v>36</v>
      </c>
      <c r="AJ5" s="13"/>
      <c r="AK5" s="13"/>
      <c r="AL5" s="13"/>
      <c r="AM5" s="13"/>
      <c r="AN5" s="13"/>
      <c r="AO5" s="13"/>
      <c r="AP5" s="13"/>
    </row>
    <row r="6" spans="1:42" ht="12.75">
      <c r="A6" s="19" t="s">
        <v>10</v>
      </c>
      <c r="B6" s="98">
        <f>AJ16</f>
        <v>0.9</v>
      </c>
      <c r="C6" s="90" t="s">
        <v>105</v>
      </c>
      <c r="D6" s="7">
        <f t="shared" si="0"/>
        <v>4.5</v>
      </c>
      <c r="E6" s="91" t="s">
        <v>104</v>
      </c>
      <c r="F6" s="34"/>
      <c r="H6" s="92"/>
      <c r="I6" s="22">
        <f t="shared" si="1"/>
      </c>
      <c r="J6" s="4">
        <f>IF(H6="",0,IF(ABS(H6-AH16)&lt;$AB$1,1,0))</f>
        <v>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AA6" s="13">
        <f ca="1" t="shared" si="2"/>
        <v>0</v>
      </c>
      <c r="AB6" s="13">
        <f ca="1">IF(AA6=0,ROUND(RAND()*16+3,0)*5,ROUND(RAND()*16+3,0)/2)</f>
        <v>80</v>
      </c>
      <c r="AC6" s="13">
        <f ca="1">IF(AA6=0,ROUND(RAND()*2+2,0),6)</f>
        <v>4</v>
      </c>
      <c r="AD6" s="13">
        <v>4.5</v>
      </c>
      <c r="AE6" s="13">
        <v>6</v>
      </c>
      <c r="AF6" s="13">
        <f ca="1">IF(AA6=0,ROUND(RAND()*21+3,0)*10,ROUND(RAND()*21+3,0)*100)</f>
        <v>130</v>
      </c>
      <c r="AG6" s="13">
        <v>1100</v>
      </c>
      <c r="AH6" s="13">
        <f ca="1">IF(AA6=0,ROUND(RAND()*12+3,0)*3,ROUND(RAND()*12+3,0)*30)</f>
        <v>27</v>
      </c>
      <c r="AI6" s="13">
        <v>390</v>
      </c>
      <c r="AJ6" s="13"/>
      <c r="AK6" s="13"/>
      <c r="AL6" s="13"/>
      <c r="AM6" s="13"/>
      <c r="AN6" s="13"/>
      <c r="AO6" s="13"/>
      <c r="AP6" s="13"/>
    </row>
    <row r="7" spans="1:42" ht="12.75">
      <c r="A7" s="19" t="s">
        <v>11</v>
      </c>
      <c r="B7" s="99">
        <f>AH17</f>
        <v>0.08</v>
      </c>
      <c r="C7" s="90" t="s">
        <v>103</v>
      </c>
      <c r="D7" s="7">
        <f t="shared" si="0"/>
        <v>600</v>
      </c>
      <c r="E7" s="91" t="s">
        <v>104</v>
      </c>
      <c r="F7" s="34"/>
      <c r="H7" s="10"/>
      <c r="I7" s="22">
        <f t="shared" si="1"/>
      </c>
      <c r="J7" s="4">
        <f>IF(H7="",0,IF(ABS(H7-AJ17)&lt;$AB$1,1,0))</f>
        <v>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AA7" s="13">
        <f ca="1" t="shared" si="2"/>
        <v>1</v>
      </c>
      <c r="AB7" s="13">
        <f ca="1">IF(AA7=0,ROUND(RAND()*13+2,0)*6,ROUND(RAND()*13+2,0)*3/5)</f>
        <v>6</v>
      </c>
      <c r="AC7" s="13">
        <f ca="1">IF(AA7=0,ROUND(RAND()*3+2,0),7)</f>
        <v>7</v>
      </c>
      <c r="AD7" s="13">
        <v>12</v>
      </c>
      <c r="AE7" s="13">
        <v>5</v>
      </c>
      <c r="AF7" s="13">
        <f ca="1">IF(AA7=0,ROUND(RAND()*16+3,0)*10,ROUND(RAND()*16+3,0)*100)</f>
        <v>400</v>
      </c>
      <c r="AG7" s="13">
        <v>130</v>
      </c>
      <c r="AH7" s="13">
        <f ca="1">IF(AA7=0,ROUND(RAND()*12+3,0)*5,ROUND(RAND()*12+3,0)*0.5)</f>
        <v>5.5</v>
      </c>
      <c r="AI7" s="13">
        <v>4.5</v>
      </c>
      <c r="AJ7" s="13"/>
      <c r="AK7" s="13"/>
      <c r="AL7" s="13"/>
      <c r="AM7" s="13"/>
      <c r="AN7" s="13"/>
      <c r="AO7" s="13"/>
      <c r="AP7" s="13"/>
    </row>
    <row r="8" spans="1:42" ht="12.75">
      <c r="A8" s="19" t="s">
        <v>12</v>
      </c>
      <c r="B8" s="95">
        <f>AJ18</f>
        <v>48</v>
      </c>
      <c r="C8" s="90" t="s">
        <v>103</v>
      </c>
      <c r="D8" s="7">
        <f t="shared" si="0"/>
        <v>600</v>
      </c>
      <c r="E8" s="91" t="s">
        <v>104</v>
      </c>
      <c r="F8" s="34"/>
      <c r="H8" s="93"/>
      <c r="I8" s="22">
        <f t="shared" si="1"/>
      </c>
      <c r="J8" s="4">
        <f>IF(H8="",0,IF(ABS(H8-AH18)&lt;$AB$1,1,0))</f>
        <v>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AA8" s="13">
        <f ca="1" t="shared" si="2"/>
        <v>0</v>
      </c>
      <c r="AB8" s="13">
        <f ca="1">IF(AA8=0,ROUND(RAND()*13+2,0)*7,ROUND(RAND()*13+2,0)*7/10)</f>
        <v>98</v>
      </c>
      <c r="AC8" s="13">
        <f ca="1">IF(AA8=0,ROUND(RAND()*4+2,0),8)</f>
        <v>6</v>
      </c>
      <c r="AD8" s="13">
        <v>8.4</v>
      </c>
      <c r="AE8" s="13">
        <v>8</v>
      </c>
      <c r="AF8" s="13">
        <f ca="1">IF(AA8=0,ROUND(RAND()*12+3,0)*10,ROUND(RAND()*12+3,0)*100)</f>
        <v>70</v>
      </c>
      <c r="AG8" s="13">
        <v>130</v>
      </c>
      <c r="AH8" s="13">
        <f ca="1">IF(AA8=0,ROUND(RAND()*38+11,0)*2,ROUND(RAND()*88+11,0)*10)</f>
        <v>36</v>
      </c>
      <c r="AI8" s="13">
        <v>660</v>
      </c>
      <c r="AJ8" s="13"/>
      <c r="AK8" s="13"/>
      <c r="AL8" s="13"/>
      <c r="AM8" s="13"/>
      <c r="AN8" s="13"/>
      <c r="AO8" s="13"/>
      <c r="AP8" s="13"/>
    </row>
    <row r="9" spans="1:42" ht="12.75">
      <c r="A9" s="19" t="s">
        <v>13</v>
      </c>
      <c r="B9" s="103">
        <f>AJ19</f>
        <v>9</v>
      </c>
      <c r="C9" s="90" t="s">
        <v>104</v>
      </c>
      <c r="D9" s="102">
        <f>AH19</f>
        <v>0.03</v>
      </c>
      <c r="E9" s="91" t="s">
        <v>103</v>
      </c>
      <c r="F9" s="34"/>
      <c r="H9" s="10"/>
      <c r="I9" s="22">
        <f t="shared" si="1"/>
      </c>
      <c r="J9" s="4">
        <f>IF(H9="",0,IF(ABS(H9-AI19)&lt;$AB$1,1,0))</f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AA9" s="13">
        <f ca="1" t="shared" si="2"/>
        <v>1</v>
      </c>
      <c r="AB9" s="13">
        <f ca="1">IF(AA9=0,ROUND(RAND()*13+2,0)*8,ROUND(RAND()*13+2,0)*4/5)</f>
        <v>5.6</v>
      </c>
      <c r="AC9" s="13">
        <f ca="1">IF(AA9=0,ROUND(RAND()*5+2,0),9)</f>
        <v>9</v>
      </c>
      <c r="AD9" s="13">
        <v>112</v>
      </c>
      <c r="AE9" s="13">
        <v>6</v>
      </c>
      <c r="AF9" s="13">
        <f ca="1">IF(AA9=0,ROUND(RAND()*10+2,0)*10,ROUND(RAND()*10+2,0)*100)</f>
        <v>1100</v>
      </c>
      <c r="AG9" s="13">
        <v>400</v>
      </c>
      <c r="AH9" s="13">
        <f ca="1">IF(AA9=0,ROUND(RAND()*12+3,0)*4,ROUND(RAND()*12+3,0)*0.4)</f>
        <v>5.2</v>
      </c>
      <c r="AI9" s="13">
        <v>3.6</v>
      </c>
      <c r="AJ9" s="13"/>
      <c r="AK9" s="13"/>
      <c r="AL9" s="13"/>
      <c r="AM9" s="13"/>
      <c r="AN9" s="13"/>
      <c r="AO9" s="13"/>
      <c r="AP9" s="13"/>
    </row>
    <row r="10" spans="1:42" ht="12.75">
      <c r="A10" s="19" t="s">
        <v>14</v>
      </c>
      <c r="B10" s="101">
        <f>AH20</f>
        <v>0.5</v>
      </c>
      <c r="C10" s="90" t="s">
        <v>103</v>
      </c>
      <c r="D10" s="7">
        <f>AI20</f>
        <v>660</v>
      </c>
      <c r="E10" s="91" t="s">
        <v>104</v>
      </c>
      <c r="F10" s="34"/>
      <c r="H10" s="10"/>
      <c r="I10" s="22">
        <f t="shared" si="1"/>
      </c>
      <c r="J10" s="4">
        <f>IF(H10="",0,IF(ABS(H10-AJ20)&lt;$AB$1,1,0))</f>
        <v>0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AA10" s="13">
        <f ca="1" t="shared" si="2"/>
        <v>0</v>
      </c>
      <c r="AB10" s="13">
        <f ca="1">IF(AA10=0,ROUND(RAND()*13+2,0)*9,ROUND(RAND()*13+2,0)*9/10)</f>
        <v>36</v>
      </c>
      <c r="AC10" s="13">
        <f ca="1">IF(AA10=0,ROUND(RAND()*6+2,0),10)</f>
        <v>7</v>
      </c>
      <c r="AD10" s="13">
        <v>4.5</v>
      </c>
      <c r="AE10" s="13">
        <v>10</v>
      </c>
      <c r="AF10" s="13">
        <f ca="1">IF(AA10=0,ROUND(RAND()*10+2,0)*10,ROUND(RAND()*10+2,0)*100)</f>
        <v>80</v>
      </c>
      <c r="AG10" s="13">
        <v>600</v>
      </c>
      <c r="AH10" s="13">
        <f ca="1">IF(AA10=0,ROUND(RAND()*12+3,0)*5,ROUND(RAND()*12+3,0)*50)</f>
        <v>65</v>
      </c>
      <c r="AI10" s="13">
        <v>20</v>
      </c>
      <c r="AJ10" s="13"/>
      <c r="AK10" s="13"/>
      <c r="AL10" s="13"/>
      <c r="AM10" s="13"/>
      <c r="AN10" s="13"/>
      <c r="AO10" s="13"/>
      <c r="AP10" s="13"/>
    </row>
    <row r="11" spans="1:42" ht="12.75">
      <c r="A11" s="19" t="s">
        <v>15</v>
      </c>
      <c r="B11" s="100">
        <f>AJ21</f>
        <v>1.8</v>
      </c>
      <c r="C11" s="90" t="s">
        <v>103</v>
      </c>
      <c r="D11" s="7">
        <f>AI21</f>
        <v>4.5</v>
      </c>
      <c r="E11" s="91" t="s">
        <v>104</v>
      </c>
      <c r="F11" s="34"/>
      <c r="H11" s="93"/>
      <c r="I11" s="22">
        <f t="shared" si="1"/>
      </c>
      <c r="J11" s="4">
        <f>IF(H11="",0,IF(ABS(H11-AH21)&lt;$AB$1,1,0))</f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AA11" s="13">
        <f ca="1" t="shared" si="2"/>
        <v>0</v>
      </c>
      <c r="AB11" s="13">
        <f ca="1">IF(AA11=0,ROUND(RAND()*88+11,0),ROUND(RAND()*88+11,0)/10)</f>
        <v>91</v>
      </c>
      <c r="AC11" s="13">
        <f ca="1">IF(AA11=0,ROUND(RAND()*7+2,0),10+ROUND(RAND()*4+1,0))</f>
        <v>4</v>
      </c>
      <c r="AD11" s="13">
        <v>54</v>
      </c>
      <c r="AE11" s="13">
        <v>6</v>
      </c>
      <c r="AF11" s="13">
        <f ca="1">IF(AA11=0,ROUND(RAND()*10+2,0)*10,ROUND(RAND()*10+2,0)*100)</f>
        <v>100</v>
      </c>
      <c r="AG11" s="13">
        <v>1200</v>
      </c>
      <c r="AH11" s="13">
        <f ca="1">IF(AA11=0,ROUND(RAND()*38+11,0),ROUND(RAND()*38+11,0)*10)</f>
        <v>41</v>
      </c>
      <c r="AI11" s="13">
        <v>20</v>
      </c>
      <c r="AJ11" s="13"/>
      <c r="AK11" s="13"/>
      <c r="AL11" s="13"/>
      <c r="AM11" s="13"/>
      <c r="AN11" s="13"/>
      <c r="AO11" s="13"/>
      <c r="AP11" s="13"/>
    </row>
    <row r="12" spans="1:42" ht="12.75">
      <c r="A12" s="19" t="s">
        <v>16</v>
      </c>
      <c r="B12" s="104">
        <f>AJ22</f>
        <v>40</v>
      </c>
      <c r="C12" s="90" t="s">
        <v>104</v>
      </c>
      <c r="D12" s="102">
        <f>AH22</f>
        <v>2</v>
      </c>
      <c r="E12" s="91" t="s">
        <v>103</v>
      </c>
      <c r="F12" s="34"/>
      <c r="H12" s="10"/>
      <c r="I12" s="22">
        <f t="shared" si="1"/>
      </c>
      <c r="J12" s="4">
        <f>IF(H12="",0,IF(ABS(H12-AI22)&lt;$AB$1,1,0))</f>
        <v>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AA12" s="13">
        <f ca="1" t="shared" si="2"/>
        <v>1</v>
      </c>
      <c r="AB12" s="13">
        <f ca="1">IF(AA12=0,ROUND(RAND()*88+11,0)*10,ROUND(RAND()*88+11,0))</f>
        <v>20</v>
      </c>
      <c r="AC12" s="13">
        <f ca="1">IF(AA12=0,ROUND(RAND()*7+2,0),100+ROUND(RAND()*8+1,0))</f>
        <v>106</v>
      </c>
      <c r="AD12" s="13">
        <v>290</v>
      </c>
      <c r="AE12" s="13">
        <v>7</v>
      </c>
      <c r="AF12" s="13">
        <f ca="1">IF(AA12=0,ROUND(RAND()*10+2,0)*10,ROUND(RAND()*10+2,0)*100)</f>
        <v>900</v>
      </c>
      <c r="AG12" s="13">
        <v>400</v>
      </c>
      <c r="AH12" s="13">
        <f ca="1">IF(AA12=0,ROUND(RAND()*21+11,0),ROUND(RAND()*21+11,0)/10)</f>
        <v>3.2</v>
      </c>
      <c r="AI12" s="13">
        <v>3.2</v>
      </c>
      <c r="AJ12" s="13"/>
      <c r="AK12" s="13"/>
      <c r="AL12" s="13"/>
      <c r="AM12" s="13"/>
      <c r="AN12" s="13"/>
      <c r="AO12" s="13"/>
      <c r="AP12" s="13"/>
    </row>
    <row r="13" spans="10:42" ht="12.75">
      <c r="J13" s="6">
        <f>AB13</f>
        <v>0</v>
      </c>
      <c r="K13" s="1" t="s">
        <v>4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AA13" s="17">
        <f>SUM(J3:J12)</f>
        <v>0</v>
      </c>
      <c r="AB13" s="13"/>
      <c r="AC13" s="13"/>
      <c r="AD13" s="13"/>
      <c r="AE13" s="13"/>
      <c r="AF13" s="13">
        <f ca="1">ROUND(RAND()*9+1,0)</f>
        <v>2</v>
      </c>
      <c r="AG13" s="13">
        <v>6</v>
      </c>
      <c r="AH13" s="13" t="str">
        <f>VLOOKUP($AG$13,$AA$30:$AM$39,2)</f>
        <v>Ein Siebentel</v>
      </c>
      <c r="AI13" s="13">
        <f>VLOOKUP($AG$13,$AA$30:$AM$39,4)</f>
        <v>8.4</v>
      </c>
      <c r="AJ13" s="13">
        <f>VLOOKUP($AG$13,$AA$30:$AM$39,5)</f>
        <v>1.2</v>
      </c>
      <c r="AL13" s="13"/>
      <c r="AM13" s="13"/>
      <c r="AN13" s="13"/>
      <c r="AO13" s="13"/>
      <c r="AP13" s="13"/>
    </row>
    <row r="14" spans="2:42" ht="15">
      <c r="B14" s="30" t="s">
        <v>21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AA14" s="13"/>
      <c r="AB14" s="25">
        <f>IF(AB13="","",IF(AB13=10,AC14,IF(OR(AB13=8,AB13=9),AD14,AE14)))</f>
      </c>
      <c r="AC14" s="25" t="s">
        <v>18</v>
      </c>
      <c r="AD14" s="25" t="s">
        <v>19</v>
      </c>
      <c r="AE14" s="25" t="s">
        <v>20</v>
      </c>
      <c r="AF14" s="13">
        <f ca="1">ROUND(RAND()*9+1,0)</f>
        <v>5</v>
      </c>
      <c r="AG14" s="13">
        <v>4</v>
      </c>
      <c r="AH14" s="89">
        <f>VLOOKUP($AG$14,$AA$30:$AM$39,3)</f>
        <v>0.2</v>
      </c>
      <c r="AI14" s="13">
        <f>VLOOKUP($AG$14,$AA$30:$AM$39,4)</f>
        <v>4.5</v>
      </c>
      <c r="AJ14" s="13">
        <f>VLOOKUP($AG$14,$AA$30:$AM$39,5)</f>
        <v>0.9</v>
      </c>
      <c r="AL14" s="13"/>
      <c r="AM14" s="13"/>
      <c r="AN14" s="13"/>
      <c r="AO14" s="13"/>
      <c r="AP14" s="13"/>
    </row>
    <row r="15" spans="10:42" ht="15.75">
      <c r="J15" s="24">
        <f>AB14</f>
      </c>
      <c r="K15" s="12" t="s">
        <v>5</v>
      </c>
      <c r="L15" s="23">
        <f>AP4</f>
      </c>
      <c r="M15" s="21" t="s">
        <v>6</v>
      </c>
      <c r="N15" s="20"/>
      <c r="O15" s="20"/>
      <c r="P15" s="20"/>
      <c r="Q15" s="20"/>
      <c r="R15" s="20"/>
      <c r="S15" s="20"/>
      <c r="T15" s="20"/>
      <c r="AA15" s="9"/>
      <c r="AB15" s="13"/>
      <c r="AC15" s="13"/>
      <c r="AD15" s="13"/>
      <c r="AE15" s="13"/>
      <c r="AF15" s="13">
        <f ca="1">ROUND(RAND()*9+1,0)</f>
        <v>4</v>
      </c>
      <c r="AG15" s="13">
        <v>3</v>
      </c>
      <c r="AH15" s="89">
        <f>VLOOKUP($AG$15,$AA$30:$AM$39,6)</f>
        <v>0.5</v>
      </c>
      <c r="AI15" s="13">
        <f>VLOOKUP($AG$15,$AA$30:$AM$39,4)</f>
        <v>12</v>
      </c>
      <c r="AJ15" s="13">
        <f>VLOOKUP($AG$15,$AA$30:$AM$39,7)</f>
        <v>6</v>
      </c>
      <c r="AL15" s="13"/>
      <c r="AM15" s="13"/>
      <c r="AN15" s="13"/>
      <c r="AO15" s="13"/>
      <c r="AP15" s="13"/>
    </row>
    <row r="16" spans="27:42" ht="12.75">
      <c r="AA16" s="10"/>
      <c r="AB16" s="13"/>
      <c r="AC16" s="13"/>
      <c r="AD16" s="13"/>
      <c r="AE16" s="13"/>
      <c r="AF16" s="13">
        <f aca="true" ca="1" t="shared" si="3" ref="AF16:AF22">ROUND(RAND()*9+1,0)</f>
        <v>5</v>
      </c>
      <c r="AG16" s="13">
        <v>4</v>
      </c>
      <c r="AH16" s="89">
        <f>VLOOKUP($AG$16,$AA$30:$AM$39,3)</f>
        <v>0.2</v>
      </c>
      <c r="AI16" s="13">
        <f>VLOOKUP($AG$16,$AA$30:$AM$39,4)</f>
        <v>4.5</v>
      </c>
      <c r="AJ16" s="13">
        <f>VLOOKUP($AG$16,$AA$30:$AM$39,5)</f>
        <v>0.9</v>
      </c>
      <c r="AL16" s="13"/>
      <c r="AM16" s="13"/>
      <c r="AN16" s="13"/>
      <c r="AO16" s="13"/>
      <c r="AP16" s="13"/>
    </row>
    <row r="17" spans="27:42" ht="12.75">
      <c r="AA17" s="10"/>
      <c r="AB17" s="13"/>
      <c r="AC17" s="13"/>
      <c r="AD17" s="13"/>
      <c r="AE17" s="13"/>
      <c r="AF17" s="13">
        <f ca="1" t="shared" si="3"/>
        <v>7</v>
      </c>
      <c r="AG17" s="13">
        <v>8</v>
      </c>
      <c r="AH17" s="94">
        <f>VLOOKUP(AG17,$AA$30:$AM$39,8)</f>
        <v>0.08</v>
      </c>
      <c r="AI17" s="14">
        <f>VLOOKUP(AG17,$AA$30:$AM$39,9)</f>
        <v>600</v>
      </c>
      <c r="AJ17" s="14">
        <f>VLOOKUP(AG17,$AA$30:$AM$39,10)</f>
        <v>48</v>
      </c>
      <c r="AL17" s="13"/>
      <c r="AM17" s="13"/>
      <c r="AN17" s="13"/>
      <c r="AO17" s="13"/>
      <c r="AP17" s="13"/>
    </row>
    <row r="18" spans="27:42" ht="12.75">
      <c r="AA18" s="92"/>
      <c r="AB18" s="13"/>
      <c r="AC18" s="13"/>
      <c r="AD18" s="13"/>
      <c r="AE18" s="13"/>
      <c r="AF18" s="13">
        <f ca="1" t="shared" si="3"/>
        <v>2</v>
      </c>
      <c r="AG18" s="13">
        <v>8</v>
      </c>
      <c r="AH18" s="94">
        <f>VLOOKUP(AG18,$AA$30:$AM$39,8)</f>
        <v>0.08</v>
      </c>
      <c r="AI18" s="14">
        <f>VLOOKUP(AG18,$AA$30:$AM$39,9)</f>
        <v>600</v>
      </c>
      <c r="AJ18" s="14">
        <f>VLOOKUP(AG18,$AA$30:$AM$39,10)</f>
        <v>48</v>
      </c>
      <c r="AL18" s="13"/>
      <c r="AM18" s="13"/>
      <c r="AN18" s="13"/>
      <c r="AO18" s="13"/>
      <c r="AP18" s="13"/>
    </row>
    <row r="19" spans="27:42" ht="12.75">
      <c r="AA19" s="10"/>
      <c r="AB19" s="13"/>
      <c r="AC19" s="13"/>
      <c r="AD19" s="13"/>
      <c r="AE19" s="13"/>
      <c r="AF19" s="13">
        <f ca="1" t="shared" si="3"/>
        <v>7</v>
      </c>
      <c r="AG19" s="13">
        <v>3</v>
      </c>
      <c r="AH19" s="94">
        <f>VLOOKUP(AG19,$AA$30:$AM$39,8)</f>
        <v>0.03</v>
      </c>
      <c r="AI19" s="14">
        <f>VLOOKUP(AG19,$AA$30:$AM$39,9)</f>
        <v>300</v>
      </c>
      <c r="AJ19" s="14">
        <f>VLOOKUP(AG19,$AA$30:$AM$39,10)</f>
        <v>9</v>
      </c>
      <c r="AL19" s="13"/>
      <c r="AM19" s="13"/>
      <c r="AN19" s="13"/>
      <c r="AO19" s="13"/>
      <c r="AP19" s="13"/>
    </row>
    <row r="20" spans="27:42" ht="12.75">
      <c r="AA20" s="93"/>
      <c r="AB20" s="13"/>
      <c r="AC20" s="13"/>
      <c r="AD20" s="13"/>
      <c r="AE20" s="13"/>
      <c r="AF20" s="13">
        <f ca="1" t="shared" si="3"/>
        <v>8</v>
      </c>
      <c r="AG20" s="13">
        <v>6</v>
      </c>
      <c r="AH20" s="94">
        <f>VLOOKUP(AG20,$AA$30:$AM$39,11)</f>
        <v>0.5</v>
      </c>
      <c r="AI20" s="14">
        <f>VLOOKUP(AG20,$AA$30:$AM$39,12)</f>
        <v>660</v>
      </c>
      <c r="AJ20" s="14">
        <f>VLOOKUP(AG20,$AA$30:$AM$39,13)</f>
        <v>330</v>
      </c>
      <c r="AL20" s="13"/>
      <c r="AM20" s="13"/>
      <c r="AN20" s="13"/>
      <c r="AO20" s="13"/>
      <c r="AP20" s="13"/>
    </row>
    <row r="21" spans="27:42" ht="12.75">
      <c r="AA21" s="10"/>
      <c r="AB21" s="13"/>
      <c r="AC21" s="13"/>
      <c r="AD21" s="13"/>
      <c r="AE21" s="13"/>
      <c r="AF21" s="13">
        <f ca="1" t="shared" si="3"/>
        <v>2</v>
      </c>
      <c r="AG21" s="13">
        <v>5</v>
      </c>
      <c r="AH21" s="94">
        <f>VLOOKUP(AG21,$AA$30:$AM$39,11)</f>
        <v>0.4</v>
      </c>
      <c r="AI21" s="14">
        <f>VLOOKUP(AG21,$AA$30:$AM$39,12)</f>
        <v>4.5</v>
      </c>
      <c r="AJ21" s="14">
        <f>VLOOKUP(AG21,$AA$30:$AM$39,13)</f>
        <v>1.8</v>
      </c>
      <c r="AL21" s="13"/>
      <c r="AM21" s="13"/>
      <c r="AN21" s="13"/>
      <c r="AO21" s="13"/>
      <c r="AP21" s="13"/>
    </row>
    <row r="22" spans="27:42" ht="12.75">
      <c r="AA22" s="10"/>
      <c r="AB22" s="13"/>
      <c r="AC22" s="13"/>
      <c r="AD22" s="13"/>
      <c r="AE22" s="13"/>
      <c r="AF22" s="13">
        <f ca="1" t="shared" si="3"/>
        <v>9</v>
      </c>
      <c r="AG22" s="13">
        <v>9</v>
      </c>
      <c r="AH22" s="94">
        <f>VLOOKUP(AG22,$AA$30:$AM$39,11)</f>
        <v>2</v>
      </c>
      <c r="AI22" s="14">
        <f>VLOOKUP(AG22,$AA$30:$AM$39,12)</f>
        <v>20</v>
      </c>
      <c r="AJ22" s="14">
        <f>VLOOKUP(AG22,$AA$30:$AM$39,13)</f>
        <v>40</v>
      </c>
      <c r="AL22" s="13"/>
      <c r="AM22" s="13"/>
      <c r="AN22" s="13"/>
      <c r="AO22" s="13"/>
      <c r="AP22" s="13"/>
    </row>
    <row r="23" spans="27:42" ht="12.75">
      <c r="AA23" s="93"/>
      <c r="AB23" s="13"/>
      <c r="AC23" s="13"/>
      <c r="AD23" s="13"/>
      <c r="AE23" s="13"/>
      <c r="AL23" s="13"/>
      <c r="AM23" s="13"/>
      <c r="AN23" s="13"/>
      <c r="AO23" s="13"/>
      <c r="AP23" s="13"/>
    </row>
    <row r="24" spans="27:42" ht="12.75">
      <c r="AA24" s="10"/>
      <c r="AB24" s="13"/>
      <c r="AC24" s="13"/>
      <c r="AD24" s="13"/>
      <c r="AE24" s="13"/>
      <c r="AL24" s="13"/>
      <c r="AM24" s="13"/>
      <c r="AN24" s="13"/>
      <c r="AO24" s="13"/>
      <c r="AP24" s="13"/>
    </row>
    <row r="25" spans="37:42" ht="12.75">
      <c r="AK25" s="13"/>
      <c r="AL25" s="13"/>
      <c r="AM25" s="13"/>
      <c r="AN25" s="13"/>
      <c r="AO25" s="13"/>
      <c r="AP25" s="13"/>
    </row>
    <row r="26" spans="37:42" ht="12.75">
      <c r="AK26" s="13"/>
      <c r="AL26" s="13"/>
      <c r="AM26" s="13"/>
      <c r="AN26" s="13"/>
      <c r="AO26" s="13"/>
      <c r="AP26" s="13"/>
    </row>
    <row r="30" spans="27:39" ht="12.75">
      <c r="AA30">
        <v>1</v>
      </c>
      <c r="AB30" t="s">
        <v>93</v>
      </c>
      <c r="AC30" s="87">
        <f>1/2</f>
        <v>0.5</v>
      </c>
      <c r="AD30">
        <f aca="true" t="shared" si="4" ref="AD30:AD39">AD3</f>
        <v>20</v>
      </c>
      <c r="AE30" s="88">
        <f>AC30*AD30</f>
        <v>10</v>
      </c>
      <c r="AF30" s="87">
        <f>AE3/2</f>
        <v>1.5</v>
      </c>
      <c r="AG30" s="88">
        <f>AD30*AF30</f>
        <v>30</v>
      </c>
      <c r="AH30">
        <v>0.01</v>
      </c>
      <c r="AI30">
        <f>AG3</f>
        <v>380</v>
      </c>
      <c r="AJ30">
        <f>AI30*AH30</f>
        <v>3.8000000000000003</v>
      </c>
      <c r="AK30">
        <v>0.1</v>
      </c>
      <c r="AL30">
        <f>AI3</f>
        <v>460</v>
      </c>
      <c r="AM30">
        <f>AL30*AK30</f>
        <v>46</v>
      </c>
    </row>
    <row r="31" spans="27:39" ht="12.75">
      <c r="AA31">
        <v>2</v>
      </c>
      <c r="AB31" t="s">
        <v>94</v>
      </c>
      <c r="AC31" s="87">
        <f>1/3</f>
        <v>0.3333333333333333</v>
      </c>
      <c r="AD31">
        <f t="shared" si="4"/>
        <v>54</v>
      </c>
      <c r="AE31" s="88">
        <f aca="true" t="shared" si="5" ref="AE31:AE39">AC31*AD31</f>
        <v>18</v>
      </c>
      <c r="AF31" s="87">
        <f>AE4/3</f>
        <v>0.6666666666666666</v>
      </c>
      <c r="AG31" s="88">
        <f aca="true" t="shared" si="6" ref="AG31:AG39">AD31*AF31</f>
        <v>36</v>
      </c>
      <c r="AH31">
        <v>0.02</v>
      </c>
      <c r="AI31">
        <f aca="true" t="shared" si="7" ref="AI31:AI39">AG4</f>
        <v>4200</v>
      </c>
      <c r="AJ31">
        <f aca="true" t="shared" si="8" ref="AJ31:AJ39">AI31*AH31</f>
        <v>84</v>
      </c>
      <c r="AK31">
        <v>0.2</v>
      </c>
      <c r="AL31">
        <f aca="true" t="shared" si="9" ref="AL31:AL39">AI4</f>
        <v>500</v>
      </c>
      <c r="AM31">
        <f aca="true" t="shared" si="10" ref="AM31:AM39">AL31*AK31</f>
        <v>100</v>
      </c>
    </row>
    <row r="32" spans="27:39" ht="12.75">
      <c r="AA32">
        <v>3</v>
      </c>
      <c r="AB32" t="s">
        <v>95</v>
      </c>
      <c r="AC32" s="87">
        <f>1/4</f>
        <v>0.25</v>
      </c>
      <c r="AD32">
        <f t="shared" si="4"/>
        <v>12</v>
      </c>
      <c r="AE32" s="88">
        <f t="shared" si="5"/>
        <v>3</v>
      </c>
      <c r="AF32" s="87">
        <f>AE5/4</f>
        <v>0.5</v>
      </c>
      <c r="AG32" s="88">
        <f t="shared" si="6"/>
        <v>6</v>
      </c>
      <c r="AH32">
        <v>0.03</v>
      </c>
      <c r="AI32">
        <f t="shared" si="7"/>
        <v>300</v>
      </c>
      <c r="AJ32">
        <f t="shared" si="8"/>
        <v>9</v>
      </c>
      <c r="AK32">
        <v>0.25</v>
      </c>
      <c r="AL32">
        <f t="shared" si="9"/>
        <v>36</v>
      </c>
      <c r="AM32">
        <f t="shared" si="10"/>
        <v>9</v>
      </c>
    </row>
    <row r="33" spans="27:39" ht="12.75">
      <c r="AA33">
        <v>4</v>
      </c>
      <c r="AB33" t="s">
        <v>96</v>
      </c>
      <c r="AC33" s="87">
        <f>1/5</f>
        <v>0.2</v>
      </c>
      <c r="AD33">
        <f t="shared" si="4"/>
        <v>4.5</v>
      </c>
      <c r="AE33" s="88">
        <f t="shared" si="5"/>
        <v>0.9</v>
      </c>
      <c r="AF33" s="87">
        <f>AE6/5</f>
        <v>1.2</v>
      </c>
      <c r="AG33" s="88">
        <f t="shared" si="6"/>
        <v>5.3999999999999995</v>
      </c>
      <c r="AH33">
        <v>0.04</v>
      </c>
      <c r="AI33">
        <f t="shared" si="7"/>
        <v>1100</v>
      </c>
      <c r="AJ33">
        <f t="shared" si="8"/>
        <v>44</v>
      </c>
      <c r="AK33" s="88">
        <v>0.33</v>
      </c>
      <c r="AL33">
        <f t="shared" si="9"/>
        <v>390</v>
      </c>
      <c r="AM33">
        <f>AL33/3</f>
        <v>130</v>
      </c>
    </row>
    <row r="34" spans="27:39" ht="12.75">
      <c r="AA34">
        <v>5</v>
      </c>
      <c r="AB34" t="s">
        <v>97</v>
      </c>
      <c r="AC34" s="87">
        <f>1/6</f>
        <v>0.16666666666666666</v>
      </c>
      <c r="AD34">
        <f t="shared" si="4"/>
        <v>12</v>
      </c>
      <c r="AE34" s="88">
        <f t="shared" si="5"/>
        <v>2</v>
      </c>
      <c r="AF34" s="87">
        <f>AE7/6</f>
        <v>0.8333333333333334</v>
      </c>
      <c r="AG34" s="88">
        <f t="shared" si="6"/>
        <v>10</v>
      </c>
      <c r="AH34">
        <v>0.05</v>
      </c>
      <c r="AI34">
        <f t="shared" si="7"/>
        <v>130</v>
      </c>
      <c r="AJ34">
        <f t="shared" si="8"/>
        <v>6.5</v>
      </c>
      <c r="AK34">
        <v>0.4</v>
      </c>
      <c r="AL34">
        <f t="shared" si="9"/>
        <v>4.5</v>
      </c>
      <c r="AM34">
        <f t="shared" si="10"/>
        <v>1.8</v>
      </c>
    </row>
    <row r="35" spans="27:39" ht="12.75">
      <c r="AA35">
        <v>6</v>
      </c>
      <c r="AB35" t="s">
        <v>98</v>
      </c>
      <c r="AC35" s="87">
        <f>1/7</f>
        <v>0.14285714285714285</v>
      </c>
      <c r="AD35">
        <f t="shared" si="4"/>
        <v>8.4</v>
      </c>
      <c r="AE35" s="88">
        <f t="shared" si="5"/>
        <v>1.2</v>
      </c>
      <c r="AF35" s="87">
        <f>AE8/7</f>
        <v>1.1428571428571428</v>
      </c>
      <c r="AG35" s="88">
        <f t="shared" si="6"/>
        <v>9.6</v>
      </c>
      <c r="AH35">
        <v>0.06</v>
      </c>
      <c r="AI35">
        <f t="shared" si="7"/>
        <v>130</v>
      </c>
      <c r="AJ35">
        <f t="shared" si="8"/>
        <v>7.8</v>
      </c>
      <c r="AK35">
        <v>0.5</v>
      </c>
      <c r="AL35">
        <f t="shared" si="9"/>
        <v>660</v>
      </c>
      <c r="AM35">
        <f t="shared" si="10"/>
        <v>330</v>
      </c>
    </row>
    <row r="36" spans="27:39" ht="12.75">
      <c r="AA36">
        <v>7</v>
      </c>
      <c r="AB36" t="s">
        <v>99</v>
      </c>
      <c r="AC36" s="87">
        <f>1/8</f>
        <v>0.125</v>
      </c>
      <c r="AD36">
        <f t="shared" si="4"/>
        <v>112</v>
      </c>
      <c r="AE36" s="88">
        <f t="shared" si="5"/>
        <v>14</v>
      </c>
      <c r="AF36" s="87">
        <f>AE9/8</f>
        <v>0.75</v>
      </c>
      <c r="AG36" s="88">
        <f t="shared" si="6"/>
        <v>84</v>
      </c>
      <c r="AH36">
        <v>0.07</v>
      </c>
      <c r="AI36">
        <f t="shared" si="7"/>
        <v>400</v>
      </c>
      <c r="AJ36">
        <f t="shared" si="8"/>
        <v>28.000000000000004</v>
      </c>
      <c r="AK36">
        <v>0.75</v>
      </c>
      <c r="AL36">
        <f t="shared" si="9"/>
        <v>3.6</v>
      </c>
      <c r="AM36">
        <f t="shared" si="10"/>
        <v>2.7</v>
      </c>
    </row>
    <row r="37" spans="27:39" ht="12.75">
      <c r="AA37">
        <v>8</v>
      </c>
      <c r="AB37" t="s">
        <v>100</v>
      </c>
      <c r="AC37" s="87">
        <f>1/9</f>
        <v>0.1111111111111111</v>
      </c>
      <c r="AD37">
        <f t="shared" si="4"/>
        <v>4.5</v>
      </c>
      <c r="AE37" s="88">
        <f t="shared" si="5"/>
        <v>0.5</v>
      </c>
      <c r="AF37" s="87">
        <f>AE10/9</f>
        <v>1.1111111111111112</v>
      </c>
      <c r="AG37" s="88">
        <f t="shared" si="6"/>
        <v>5</v>
      </c>
      <c r="AH37">
        <v>0.08</v>
      </c>
      <c r="AI37">
        <f t="shared" si="7"/>
        <v>600</v>
      </c>
      <c r="AJ37">
        <f t="shared" si="8"/>
        <v>48</v>
      </c>
      <c r="AK37">
        <v>0.8</v>
      </c>
      <c r="AL37">
        <f t="shared" si="9"/>
        <v>20</v>
      </c>
      <c r="AM37">
        <f t="shared" si="10"/>
        <v>16</v>
      </c>
    </row>
    <row r="38" spans="27:39" ht="12.75">
      <c r="AA38">
        <v>9</v>
      </c>
      <c r="AB38" t="s">
        <v>101</v>
      </c>
      <c r="AC38" s="87">
        <f>1/10</f>
        <v>0.1</v>
      </c>
      <c r="AD38">
        <f t="shared" si="4"/>
        <v>54</v>
      </c>
      <c r="AE38" s="88">
        <f t="shared" si="5"/>
        <v>5.4</v>
      </c>
      <c r="AF38" s="87">
        <f>AE11/10</f>
        <v>0.6</v>
      </c>
      <c r="AG38" s="88">
        <f t="shared" si="6"/>
        <v>32.4</v>
      </c>
      <c r="AH38">
        <v>0.09</v>
      </c>
      <c r="AI38">
        <f t="shared" si="7"/>
        <v>1200</v>
      </c>
      <c r="AJ38">
        <f t="shared" si="8"/>
        <v>108</v>
      </c>
      <c r="AK38">
        <v>2</v>
      </c>
      <c r="AL38">
        <f t="shared" si="9"/>
        <v>20</v>
      </c>
      <c r="AM38">
        <f t="shared" si="10"/>
        <v>40</v>
      </c>
    </row>
    <row r="39" spans="27:39" ht="12.75">
      <c r="AA39">
        <v>10</v>
      </c>
      <c r="AB39" t="s">
        <v>102</v>
      </c>
      <c r="AC39" s="87">
        <f>1/100</f>
        <v>0.01</v>
      </c>
      <c r="AD39">
        <f t="shared" si="4"/>
        <v>290</v>
      </c>
      <c r="AE39" s="88">
        <f t="shared" si="5"/>
        <v>2.9</v>
      </c>
      <c r="AF39" s="87">
        <f>AE12/100</f>
        <v>0.07</v>
      </c>
      <c r="AG39" s="88">
        <f t="shared" si="6"/>
        <v>20.3</v>
      </c>
      <c r="AH39">
        <v>0.1</v>
      </c>
      <c r="AI39">
        <f t="shared" si="7"/>
        <v>400</v>
      </c>
      <c r="AJ39">
        <f t="shared" si="8"/>
        <v>40</v>
      </c>
      <c r="AK39">
        <v>3</v>
      </c>
      <c r="AL39">
        <f t="shared" si="9"/>
        <v>3.2</v>
      </c>
      <c r="AM39">
        <f t="shared" si="10"/>
        <v>9.600000000000001</v>
      </c>
    </row>
  </sheetData>
  <sheetProtection password="DEA8" sheet="1" objects="1" scenarios="1"/>
  <conditionalFormatting sqref="I3:I12">
    <cfRule type="cellIs" priority="1" dxfId="0" operator="equal" stopIfTrue="1">
      <formula>"Falscheingabe"</formula>
    </cfRule>
  </conditionalFormatting>
  <hyperlinks>
    <hyperlink ref="B14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Maasch</dc:creator>
  <cp:keywords/>
  <dc:description/>
  <cp:lastModifiedBy>Maasch, Lutz</cp:lastModifiedBy>
  <cp:lastPrinted>1999-11-04T19:43:52Z</cp:lastPrinted>
  <dcterms:created xsi:type="dcterms:W3CDTF">1999-05-21T04:57:58Z</dcterms:created>
  <dcterms:modified xsi:type="dcterms:W3CDTF">1999-12-19T10:09:24Z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