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375" windowHeight="4455" tabRatio="526" activeTab="0"/>
  </bookViews>
  <sheets>
    <sheet name="Inhalt" sheetId="1" r:id="rId1"/>
    <sheet name="E1" sheetId="2" r:id="rId2"/>
    <sheet name="E2" sheetId="3" r:id="rId3"/>
    <sheet name="E3" sheetId="4" r:id="rId4"/>
    <sheet name="P1" sheetId="5" r:id="rId5"/>
    <sheet name="P2" sheetId="6" r:id="rId6"/>
    <sheet name="D1" sheetId="7" r:id="rId7"/>
    <sheet name="D2" sheetId="8" r:id="rId8"/>
    <sheet name="Diagramm" sheetId="9" r:id="rId9"/>
    <sheet name="Physik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Lutz Maasch</author>
  </authors>
  <commentList>
    <comment ref="F3" authorId="0">
      <text>
        <r>
          <rPr>
            <sz val="8"/>
            <color indexed="12"/>
            <rFont val="Tahoma"/>
            <family val="2"/>
          </rPr>
          <t>Klicke eine Übung oder die entsprechende Tabelle unten an.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Drücke in den Tabellen E1 bis P2 zu Beginn
einer Übungsreihe den Schalter "</t>
        </r>
        <r>
          <rPr>
            <sz val="8"/>
            <color indexed="16"/>
            <rFont val="Tahoma"/>
            <family val="2"/>
          </rPr>
          <t>A</t>
        </r>
        <r>
          <rPr>
            <sz val="8"/>
            <color indexed="14"/>
            <rFont val="Tahoma"/>
            <family val="2"/>
          </rPr>
          <t>" 
für eine neue Aufgabenstellung.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Ist das eingetragene Ergebnis richtig, 
erhältst du jeweils einen Punkt.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Wird der Schalter "</t>
        </r>
        <r>
          <rPr>
            <sz val="8"/>
            <color indexed="16"/>
            <rFont val="Tahoma"/>
            <family val="2"/>
          </rPr>
          <t>E</t>
        </r>
        <r>
          <rPr>
            <sz val="8"/>
            <color indexed="17"/>
            <rFont val="Tahoma"/>
            <family val="2"/>
          </rPr>
          <t>" gedrückt, 
wird die Zeit des Lösens gestoppt und 
die Gesamtpunkte sowie die verstrichene Arbeitszeit werden angezeigt.</t>
        </r>
        <r>
          <rPr>
            <sz val="8"/>
            <color indexed="14"/>
            <rFont val="Tahoma"/>
            <family val="2"/>
          </rPr>
          <t xml:space="preserve">
In D1 und D2 wird mit dem Schalter "</t>
        </r>
        <r>
          <rPr>
            <sz val="8"/>
            <color indexed="60"/>
            <rFont val="Tahoma"/>
            <family val="2"/>
          </rPr>
          <t>A</t>
        </r>
        <r>
          <rPr>
            <sz val="8"/>
            <color indexed="14"/>
            <rFont val="Tahoma"/>
            <family val="2"/>
          </rPr>
          <t>" der Punktzähler auf 0 gesetzt, der Schalter "</t>
        </r>
        <r>
          <rPr>
            <sz val="8"/>
            <color indexed="60"/>
            <rFont val="Tahoma"/>
            <family val="2"/>
          </rPr>
          <t>Neuberechnung</t>
        </r>
        <r>
          <rPr>
            <sz val="8"/>
            <color indexed="14"/>
            <rFont val="Tahoma"/>
            <family val="2"/>
          </rPr>
          <t xml:space="preserve">" generiert eine neue Tabelle und addiert einen Punkt, wenn die Tabelle vollständig berechnet wurde.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8"/>
            <color indexed="61"/>
            <rFont val="Tahoma"/>
            <family val="2"/>
          </rPr>
          <t xml:space="preserve">Zusätzliche Hinweise findest du in Zellen mit einem </t>
        </r>
        <r>
          <rPr>
            <sz val="8"/>
            <color indexed="10"/>
            <rFont val="Tahoma"/>
            <family val="2"/>
          </rPr>
          <t>roten</t>
        </r>
        <r>
          <rPr>
            <sz val="8"/>
            <color indexed="61"/>
            <rFont val="Tahoma"/>
            <family val="2"/>
          </rPr>
          <t xml:space="preserve"> Dreieck.</t>
        </r>
      </text>
    </comment>
  </commentList>
</comments>
</file>

<file path=xl/comments10.xml><?xml version="1.0" encoding="utf-8"?>
<comments xmlns="http://schemas.openxmlformats.org/spreadsheetml/2006/main">
  <authors>
    <author>Maasch, Lutz</author>
  </authors>
  <commentList>
    <comment ref="H1" authorId="0">
      <text>
        <r>
          <rPr>
            <b/>
            <sz val="8"/>
            <color indexed="12"/>
            <rFont val="Tahoma"/>
            <family val="2"/>
          </rPr>
          <t>Im Diagramm werden die Messwerte sofort dargestellt.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61"/>
            <rFont val="Tahoma"/>
            <family val="2"/>
          </rPr>
          <t xml:space="preserve">Nach Berechnung der konstanten Größe, des Mittelwertes und der Festlegung der Genauigkeitsstellen sowie der Art der Proportionalität kann die 2. Messwertgröße korrigiert werden. 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Mit diesen Werten wird eine "ideale" Messkurve gezeichnet.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Trage die Messwerte in die Tabelle ein und führe eine Korrekturberechnung durch.
</t>
        </r>
        <r>
          <rPr>
            <b/>
            <sz val="8"/>
            <color indexed="10"/>
            <rFont val="Tahoma"/>
            <family val="2"/>
          </rPr>
          <t xml:space="preserve">Gib kein Messwertpaar (0 ; 0) an.
</t>
        </r>
        <r>
          <rPr>
            <b/>
            <sz val="8"/>
            <color indexed="17"/>
            <rFont val="Tahoma"/>
            <family val="2"/>
          </rPr>
          <t>Der Schalter "</t>
        </r>
        <r>
          <rPr>
            <b/>
            <sz val="8"/>
            <color indexed="60"/>
            <rFont val="Tahoma"/>
            <family val="2"/>
          </rPr>
          <t>L</t>
        </r>
        <r>
          <rPr>
            <b/>
            <sz val="8"/>
            <color indexed="17"/>
            <rFont val="Tahoma"/>
            <family val="2"/>
          </rPr>
          <t>" löscht alle Eingabezellen.</t>
        </r>
      </text>
    </comment>
    <comment ref="AA3" authorId="0">
      <text>
        <r>
          <rPr>
            <b/>
            <sz val="8"/>
            <color indexed="12"/>
            <rFont val="Tahoma"/>
            <family val="2"/>
          </rPr>
          <t>festgesetzte Messgröße</t>
        </r>
        <r>
          <rPr>
            <b/>
            <sz val="8"/>
            <color indexed="14"/>
            <rFont val="Tahoma"/>
            <family val="2"/>
          </rPr>
          <t xml:space="preserve"> (Formelzeichen)</t>
        </r>
        <r>
          <rPr>
            <b/>
            <sz val="8"/>
            <rFont val="Tahoma"/>
            <family val="0"/>
          </rPr>
          <t xml:space="preserve"> 
( werden weniger als 6 Messungen vorgenommen, setze in die betreffende Zelle das Zeichen  # )</t>
        </r>
      </text>
    </comment>
    <comment ref="AB3" authorId="0">
      <text>
        <r>
          <rPr>
            <b/>
            <sz val="8"/>
            <rFont val="Tahoma"/>
            <family val="0"/>
          </rPr>
          <t xml:space="preserve">2. Messgröße </t>
        </r>
        <r>
          <rPr>
            <b/>
            <sz val="8"/>
            <color indexed="14"/>
            <rFont val="Tahoma"/>
            <family val="2"/>
          </rPr>
          <t>(Formelzeichen</t>
        </r>
        <r>
          <rPr>
            <b/>
            <sz val="8"/>
            <rFont val="Tahoma"/>
            <family val="0"/>
          </rPr>
          <t>)</t>
        </r>
      </text>
    </comment>
    <comment ref="AC3" authorId="0">
      <text>
        <r>
          <rPr>
            <b/>
            <sz val="8"/>
            <color indexed="12"/>
            <rFont val="Tahoma"/>
            <family val="2"/>
          </rPr>
          <t xml:space="preserve">konstante Größe </t>
        </r>
        <r>
          <rPr>
            <b/>
            <sz val="8"/>
            <color indexed="14"/>
            <rFont val="Tahoma"/>
            <family val="2"/>
          </rPr>
          <t>(Formelzeichen)</t>
        </r>
        <r>
          <rPr>
            <b/>
            <sz val="8"/>
            <color indexed="12"/>
            <rFont val="Tahoma"/>
            <family val="2"/>
          </rPr>
          <t xml:space="preserve"> :</t>
        </r>
        <r>
          <rPr>
            <b/>
            <sz val="8"/>
            <rFont val="Tahoma"/>
            <family val="0"/>
          </rPr>
          <t xml:space="preserve">
Quotient  oder Produkt der beiden Messgrößen</t>
        </r>
      </text>
    </comment>
    <comment ref="AD3" authorId="0">
      <text>
        <r>
          <rPr>
            <b/>
            <sz val="8"/>
            <rFont val="Tahoma"/>
            <family val="0"/>
          </rPr>
          <t xml:space="preserve">mit dem Mittelwert korrigierte 2. Messgröße </t>
        </r>
        <r>
          <rPr>
            <b/>
            <sz val="8"/>
            <color indexed="14"/>
            <rFont val="Tahoma"/>
            <family val="2"/>
          </rPr>
          <t>(Formelzeichen)</t>
        </r>
      </text>
    </comment>
    <comment ref="AA4" authorId="0">
      <text>
        <r>
          <rPr>
            <b/>
            <sz val="8"/>
            <rFont val="Tahoma"/>
            <family val="0"/>
          </rPr>
          <t>Einheit</t>
        </r>
      </text>
    </comment>
    <comment ref="AB4" authorId="0">
      <text>
        <r>
          <rPr>
            <b/>
            <sz val="8"/>
            <rFont val="Tahoma"/>
            <family val="0"/>
          </rPr>
          <t>Einheit</t>
        </r>
      </text>
    </comment>
    <comment ref="AC4" authorId="0">
      <text>
        <r>
          <rPr>
            <b/>
            <sz val="8"/>
            <rFont val="Tahoma"/>
            <family val="0"/>
          </rPr>
          <t>Einheit</t>
        </r>
      </text>
    </comment>
    <comment ref="AD4" authorId="0">
      <text>
        <r>
          <rPr>
            <b/>
            <sz val="8"/>
            <rFont val="Tahoma"/>
            <family val="0"/>
          </rPr>
          <t>Einheit</t>
        </r>
      </text>
    </comment>
    <comment ref="C3" authorId="0">
      <text>
        <r>
          <rPr>
            <b/>
            <sz val="8"/>
            <color indexed="12"/>
            <rFont val="Tahoma"/>
            <family val="2"/>
          </rPr>
          <t>festgesetzte Messgröße</t>
        </r>
        <r>
          <rPr>
            <b/>
            <sz val="8"/>
            <color indexed="14"/>
            <rFont val="Tahoma"/>
            <family val="2"/>
          </rPr>
          <t xml:space="preserve"> (Formelzeichen)</t>
        </r>
        <r>
          <rPr>
            <b/>
            <sz val="8"/>
            <rFont val="Tahoma"/>
            <family val="0"/>
          </rPr>
          <t xml:space="preserve"> 
( werden weniger als 6 Messungen vorgenommen, setze in die betreffende Zelle das Zeichen  # )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2. Messgröße </t>
        </r>
        <r>
          <rPr>
            <b/>
            <sz val="8"/>
            <color indexed="14"/>
            <rFont val="Tahoma"/>
            <family val="2"/>
          </rPr>
          <t>(Formelzeichen</t>
        </r>
        <r>
          <rPr>
            <b/>
            <sz val="8"/>
            <rFont val="Tahoma"/>
            <family val="0"/>
          </rPr>
          <t>)</t>
        </r>
      </text>
    </comment>
    <comment ref="E3" authorId="0">
      <text>
        <r>
          <rPr>
            <b/>
            <sz val="8"/>
            <color indexed="12"/>
            <rFont val="Tahoma"/>
            <family val="2"/>
          </rPr>
          <t xml:space="preserve">konstante Größe </t>
        </r>
        <r>
          <rPr>
            <b/>
            <sz val="8"/>
            <color indexed="14"/>
            <rFont val="Tahoma"/>
            <family val="2"/>
          </rPr>
          <t>(Formelzeichen)</t>
        </r>
        <r>
          <rPr>
            <b/>
            <sz val="8"/>
            <color indexed="12"/>
            <rFont val="Tahoma"/>
            <family val="2"/>
          </rPr>
          <t xml:space="preserve"> :</t>
        </r>
        <r>
          <rPr>
            <b/>
            <sz val="8"/>
            <rFont val="Tahoma"/>
            <family val="0"/>
          </rPr>
          <t xml:space="preserve">
Quotient  oder Produkt der beiden Messgrößen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mit dem Mittelwert korrigierte 2. Messgröße </t>
        </r>
        <r>
          <rPr>
            <b/>
            <sz val="8"/>
            <color indexed="14"/>
            <rFont val="Tahoma"/>
            <family val="2"/>
          </rPr>
          <t>(Formelzeichen)</t>
        </r>
      </text>
    </comment>
    <comment ref="C4" authorId="0">
      <text>
        <r>
          <rPr>
            <b/>
            <sz val="8"/>
            <rFont val="Tahoma"/>
            <family val="0"/>
          </rPr>
          <t>Einheit</t>
        </r>
      </text>
    </comment>
    <comment ref="D4" authorId="0">
      <text>
        <r>
          <rPr>
            <b/>
            <sz val="8"/>
            <rFont val="Tahoma"/>
            <family val="0"/>
          </rPr>
          <t>Einheit</t>
        </r>
      </text>
    </comment>
    <comment ref="E4" authorId="0">
      <text>
        <r>
          <rPr>
            <b/>
            <sz val="8"/>
            <rFont val="Tahoma"/>
            <family val="0"/>
          </rPr>
          <t>Einheit</t>
        </r>
      </text>
    </comment>
    <comment ref="F4" authorId="0">
      <text>
        <r>
          <rPr>
            <b/>
            <sz val="8"/>
            <rFont val="Tahoma"/>
            <family val="0"/>
          </rPr>
          <t>Einheit</t>
        </r>
      </text>
    </comment>
  </commentList>
</comments>
</file>

<file path=xl/comments4.xml><?xml version="1.0" encoding="utf-8"?>
<comments xmlns="http://schemas.openxmlformats.org/spreadsheetml/2006/main">
  <authors>
    <author>Lutz Maasch</author>
  </authors>
  <commentList>
    <comment ref="H12" authorId="0">
      <text>
        <r>
          <rPr>
            <sz val="8"/>
            <rFont val="Tahoma"/>
            <family val="0"/>
          </rPr>
          <t>ganze Zahl oder GemischtbruchdarstellungBsp.: 2 3/4</t>
        </r>
      </text>
    </comment>
  </commentList>
</comments>
</file>

<file path=xl/comments5.xml><?xml version="1.0" encoding="utf-8"?>
<comments xmlns="http://schemas.openxmlformats.org/spreadsheetml/2006/main">
  <authors>
    <author>Maasch, Lutz</author>
  </authors>
  <commentList>
    <comment ref="H2" authorId="0">
      <text>
        <r>
          <rPr>
            <b/>
            <sz val="8"/>
            <color indexed="12"/>
            <rFont val="Tahoma"/>
            <family val="2"/>
          </rPr>
          <t>Vereinbarungen:</t>
        </r>
        <r>
          <rPr>
            <b/>
            <sz val="8"/>
            <rFont val="Tahoma"/>
            <family val="0"/>
          </rPr>
          <t xml:space="preserve">
- direkte Proportionalität der gegebenen Größen wird vorausgesetzt
- Ergebnis ohne Einheit eingeben</t>
        </r>
      </text>
    </comment>
    <comment ref="H32" authorId="0">
      <text>
        <r>
          <rPr>
            <b/>
            <sz val="8"/>
            <color indexed="12"/>
            <rFont val="Tahoma"/>
            <family val="2"/>
          </rPr>
          <t>Vereinbarungen:</t>
        </r>
        <r>
          <rPr>
            <b/>
            <sz val="8"/>
            <rFont val="Tahoma"/>
            <family val="0"/>
          </rPr>
          <t xml:space="preserve">
- direkte Proportionalität der gegebenen Größen wird vorausgesetzt
- Ergebnis ohne Einheit eingeben</t>
        </r>
      </text>
    </comment>
  </commentList>
</comments>
</file>

<file path=xl/comments6.xml><?xml version="1.0" encoding="utf-8"?>
<comments xmlns="http://schemas.openxmlformats.org/spreadsheetml/2006/main">
  <authors>
    <author>Maasch, Lutz</author>
  </authors>
  <commentList>
    <comment ref="H2" authorId="0">
      <text>
        <r>
          <rPr>
            <b/>
            <sz val="8"/>
            <color indexed="12"/>
            <rFont val="Tahoma"/>
            <family val="2"/>
          </rPr>
          <t>Vereinbarungen:</t>
        </r>
        <r>
          <rPr>
            <b/>
            <sz val="8"/>
            <rFont val="Tahoma"/>
            <family val="0"/>
          </rPr>
          <t xml:space="preserve">
- umgekehrte Proportionalität der gegebenen Größen wird vorausgesetzt
- Ergebnis ohne Einheit eingeben</t>
        </r>
      </text>
    </comment>
    <comment ref="F5" authorId="0">
      <text>
        <r>
          <rPr>
            <b/>
            <sz val="8"/>
            <rFont val="Tahoma"/>
            <family val="0"/>
          </rPr>
          <t>Ak = Arbeitskräfte</t>
        </r>
      </text>
    </comment>
    <comment ref="F7" authorId="0">
      <text>
        <r>
          <rPr>
            <b/>
            <sz val="8"/>
            <rFont val="Tahoma"/>
            <family val="0"/>
          </rPr>
          <t>P = Personen</t>
        </r>
      </text>
    </comment>
    <comment ref="F9" authorId="0">
      <text>
        <r>
          <rPr>
            <b/>
            <sz val="8"/>
            <rFont val="Tahoma"/>
            <family val="0"/>
          </rPr>
          <t>cm Br = cm Breite</t>
        </r>
      </text>
    </comment>
    <comment ref="H32" authorId="0">
      <text>
        <r>
          <rPr>
            <b/>
            <sz val="8"/>
            <color indexed="12"/>
            <rFont val="Tahoma"/>
            <family val="2"/>
          </rPr>
          <t>Vereinbarungen:</t>
        </r>
        <r>
          <rPr>
            <b/>
            <sz val="8"/>
            <rFont val="Tahoma"/>
            <family val="0"/>
          </rPr>
          <t xml:space="preserve">
- umgekehrte Proportionalität der gegebenen Größen wird vorausgesetzt
- Ergebnis ohne Einheit eingeben</t>
        </r>
      </text>
    </comment>
    <comment ref="F36" authorId="0">
      <text>
        <r>
          <rPr>
            <b/>
            <sz val="8"/>
            <rFont val="Tahoma"/>
            <family val="0"/>
          </rPr>
          <t>Ak = Arbeitskräfte</t>
        </r>
      </text>
    </comment>
    <comment ref="F39" authorId="0">
      <text>
        <r>
          <rPr>
            <b/>
            <sz val="8"/>
            <rFont val="Tahoma"/>
            <family val="0"/>
          </rPr>
          <t>P = Personen</t>
        </r>
      </text>
    </comment>
    <comment ref="F42" authorId="0">
      <text>
        <r>
          <rPr>
            <b/>
            <sz val="8"/>
            <rFont val="Tahoma"/>
            <family val="0"/>
          </rPr>
          <t>cm Br = cm Breite</t>
        </r>
      </text>
    </comment>
    <comment ref="F11" authorId="0">
      <text>
        <r>
          <rPr>
            <b/>
            <sz val="8"/>
            <rFont val="Tahoma"/>
            <family val="0"/>
          </rPr>
          <t>m²  A = m² Grundfläche</t>
        </r>
      </text>
    </comment>
    <comment ref="F45" authorId="0">
      <text>
        <r>
          <rPr>
            <b/>
            <sz val="8"/>
            <rFont val="Tahoma"/>
            <family val="0"/>
          </rPr>
          <t>m²  A = m² Grundfläche</t>
        </r>
      </text>
    </comment>
  </commentList>
</comments>
</file>

<file path=xl/comments7.xml><?xml version="1.0" encoding="utf-8"?>
<comments xmlns="http://schemas.openxmlformats.org/spreadsheetml/2006/main">
  <authors>
    <author>Maasch, Lutz</author>
  </authors>
  <commentList>
    <comment ref="E2" authorId="0">
      <text>
        <r>
          <rPr>
            <b/>
            <sz val="8"/>
            <color indexed="12"/>
            <rFont val="Tahoma"/>
            <family val="2"/>
          </rPr>
          <t>Hinweis:</t>
        </r>
        <r>
          <rPr>
            <b/>
            <sz val="8"/>
            <rFont val="Tahoma"/>
            <family val="0"/>
          </rPr>
          <t xml:space="preserve">
Im Diagramm werden die berechneten Werte der 1. und 2. Größe sofort dargestellt und dienen der graphischen Kontrolle.</t>
        </r>
      </text>
    </comment>
  </commentList>
</comments>
</file>

<file path=xl/comments8.xml><?xml version="1.0" encoding="utf-8"?>
<comments xmlns="http://schemas.openxmlformats.org/spreadsheetml/2006/main">
  <authors>
    <author>Maasch, Lutz</author>
  </authors>
  <commentList>
    <comment ref="B2" authorId="0">
      <text>
        <r>
          <rPr>
            <b/>
            <sz val="8"/>
            <color indexed="12"/>
            <rFont val="Tahoma"/>
            <family val="2"/>
          </rPr>
          <t>Vereinbarung:</t>
        </r>
        <r>
          <rPr>
            <b/>
            <sz val="8"/>
            <rFont val="Tahoma"/>
            <family val="0"/>
          </rPr>
          <t xml:space="preserve">
Für die Bewertung der Rechnung sind die Ergebnisse für die 1. Größe auf eine Stelle hinter dem Komma zu runden.</t>
        </r>
      </text>
    </comment>
  </commentList>
</comments>
</file>

<file path=xl/sharedStrings.xml><?xml version="1.0" encoding="utf-8"?>
<sst xmlns="http://schemas.openxmlformats.org/spreadsheetml/2006/main" count="534" uniqueCount="173">
  <si>
    <t>Zeit</t>
  </si>
  <si>
    <t>Ergebnis:</t>
  </si>
  <si>
    <t>Bewertung:</t>
  </si>
  <si>
    <t>Punkte</t>
  </si>
  <si>
    <t>in</t>
  </si>
  <si>
    <t>min:sec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</si>
  <si>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</si>
  <si>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</si>
  <si>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</si>
  <si>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</si>
  <si>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</si>
  <si>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</si>
  <si>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</si>
  <si>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</si>
  <si>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</si>
  <si>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</si>
  <si>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</t>
  </si>
  <si>
    <t>K</t>
  </si>
  <si>
    <t>L</t>
  </si>
  <si>
    <t>Wieviel</t>
  </si>
  <si>
    <t>sind</t>
  </si>
  <si>
    <t>?</t>
  </si>
  <si>
    <t>mm</t>
  </si>
  <si>
    <t>cm</t>
  </si>
  <si>
    <t>cm²</t>
  </si>
  <si>
    <t>dm²</t>
  </si>
  <si>
    <t>cm³</t>
  </si>
  <si>
    <t>dm³</t>
  </si>
  <si>
    <t>dm</t>
  </si>
  <si>
    <t>mm²</t>
  </si>
  <si>
    <t>m³</t>
  </si>
  <si>
    <t>m</t>
  </si>
  <si>
    <t>km</t>
  </si>
  <si>
    <t>a</t>
  </si>
  <si>
    <t>ha</t>
  </si>
  <si>
    <t>m²</t>
  </si>
  <si>
    <t>mm³</t>
  </si>
  <si>
    <t>g</t>
  </si>
  <si>
    <t>kg</t>
  </si>
  <si>
    <t>l</t>
  </si>
  <si>
    <t>hl</t>
  </si>
  <si>
    <t>dt</t>
  </si>
  <si>
    <t>t</t>
  </si>
  <si>
    <t>ml</t>
  </si>
  <si>
    <t>s</t>
  </si>
  <si>
    <t>min</t>
  </si>
  <si>
    <t>h</t>
  </si>
  <si>
    <t>d</t>
  </si>
  <si>
    <t>Inhaltsübersicht</t>
  </si>
  <si>
    <t>Umrechnen von Zeiten</t>
  </si>
  <si>
    <t>Umrechnen von Größeneinheiten</t>
  </si>
  <si>
    <t>Umrechnen von Längen-, Flächen- und Volumeneinheiten</t>
  </si>
  <si>
    <t>Pf</t>
  </si>
  <si>
    <t>DM</t>
  </si>
  <si>
    <t>mg</t>
  </si>
  <si>
    <t>ms</t>
  </si>
  <si>
    <t>kosten</t>
  </si>
  <si>
    <t xml:space="preserve">Wieviel kosten </t>
  </si>
  <si>
    <t>Direkte Proportionalität - Dreisatz</t>
  </si>
  <si>
    <t>kg ?</t>
  </si>
  <si>
    <t>wiegen</t>
  </si>
  <si>
    <t xml:space="preserve">Wieviel wiegen </t>
  </si>
  <si>
    <t>m³ ?</t>
  </si>
  <si>
    <t xml:space="preserve">Welche Zeit für </t>
  </si>
  <si>
    <t>m ?</t>
  </si>
  <si>
    <t>mit</t>
  </si>
  <si>
    <t>km ?</t>
  </si>
  <si>
    <t>Welcher Verbrauch für</t>
  </si>
  <si>
    <t>l ?</t>
  </si>
  <si>
    <r>
      <t xml:space="preserve">Kosten für </t>
    </r>
    <r>
      <rPr>
        <sz val="10"/>
        <color indexed="53"/>
        <rFont val="Times New Roman"/>
        <family val="1"/>
      </rPr>
      <t>1</t>
    </r>
    <r>
      <rPr>
        <sz val="10"/>
        <rFont val="Times New Roman"/>
        <family val="0"/>
      </rPr>
      <t xml:space="preserve"> kg ?</t>
    </r>
  </si>
  <si>
    <r>
      <t xml:space="preserve">Masse von </t>
    </r>
    <r>
      <rPr>
        <sz val="10"/>
        <color indexed="53"/>
        <rFont val="Times New Roman"/>
        <family val="1"/>
      </rPr>
      <t>1</t>
    </r>
    <r>
      <rPr>
        <sz val="10"/>
        <rFont val="Times New Roman"/>
        <family val="0"/>
      </rPr>
      <t xml:space="preserve"> m³ ?</t>
    </r>
  </si>
  <si>
    <r>
      <t xml:space="preserve">Zeit für </t>
    </r>
    <r>
      <rPr>
        <sz val="10"/>
        <color indexed="53"/>
        <rFont val="Times New Roman"/>
        <family val="1"/>
      </rPr>
      <t>100</t>
    </r>
    <r>
      <rPr>
        <sz val="10"/>
        <rFont val="Times New Roman"/>
        <family val="0"/>
      </rPr>
      <t xml:space="preserve"> m ?</t>
    </r>
  </si>
  <si>
    <r>
      <t xml:space="preserve">Verbrauch auf </t>
    </r>
    <r>
      <rPr>
        <sz val="10"/>
        <color indexed="53"/>
        <rFont val="Times New Roman"/>
        <family val="1"/>
      </rPr>
      <t>100</t>
    </r>
    <r>
      <rPr>
        <sz val="10"/>
        <rFont val="Times New Roman"/>
        <family val="0"/>
      </rPr>
      <t xml:space="preserve"> km ?</t>
    </r>
  </si>
  <si>
    <r>
      <t xml:space="preserve">Kosten für </t>
    </r>
    <r>
      <rPr>
        <sz val="10"/>
        <color indexed="53"/>
        <rFont val="Times New Roman"/>
        <family val="1"/>
      </rPr>
      <t>10</t>
    </r>
    <r>
      <rPr>
        <sz val="10"/>
        <rFont val="Times New Roman"/>
        <family val="0"/>
      </rPr>
      <t xml:space="preserve"> l ?</t>
    </r>
  </si>
  <si>
    <t>Direkte Proportionalität - Dreisatz - Berechnungsbeispiele</t>
  </si>
  <si>
    <t>Berechnung:</t>
  </si>
  <si>
    <r>
      <t xml:space="preserve">20 : 5 = </t>
    </r>
    <r>
      <rPr>
        <sz val="10"/>
        <color indexed="12"/>
        <rFont val="Times New Roman"/>
        <family val="1"/>
      </rPr>
      <t>4</t>
    </r>
  </si>
  <si>
    <r>
      <t>4</t>
    </r>
    <r>
      <rPr>
        <sz val="10"/>
        <rFont val="Times New Roman"/>
        <family val="0"/>
      </rPr>
      <t xml:space="preserve"> * 27 = </t>
    </r>
    <r>
      <rPr>
        <sz val="10"/>
        <color indexed="14"/>
        <rFont val="Times New Roman"/>
        <family val="1"/>
      </rPr>
      <t>108</t>
    </r>
  </si>
  <si>
    <r>
      <t xml:space="preserve">99 : 11 = </t>
    </r>
    <r>
      <rPr>
        <sz val="10"/>
        <color indexed="12"/>
        <rFont val="Times New Roman"/>
        <family val="1"/>
      </rPr>
      <t>9</t>
    </r>
  </si>
  <si>
    <r>
      <t>9</t>
    </r>
    <r>
      <rPr>
        <sz val="10"/>
        <rFont val="Times New Roman"/>
        <family val="0"/>
      </rPr>
      <t xml:space="preserve"> * 8,5 =</t>
    </r>
    <r>
      <rPr>
        <sz val="10"/>
        <color indexed="14"/>
        <rFont val="Times New Roman"/>
        <family val="1"/>
      </rPr>
      <t xml:space="preserve"> 76,5</t>
    </r>
  </si>
  <si>
    <r>
      <t xml:space="preserve">56 : </t>
    </r>
    <r>
      <rPr>
        <sz val="10"/>
        <color indexed="47"/>
        <rFont val="Times New Roman"/>
        <family val="1"/>
      </rPr>
      <t>8</t>
    </r>
    <r>
      <rPr>
        <sz val="10"/>
        <rFont val="Times New Roman"/>
        <family val="0"/>
      </rPr>
      <t xml:space="preserve"> = </t>
    </r>
    <r>
      <rPr>
        <sz val="10"/>
        <color indexed="12"/>
        <rFont val="Times New Roman"/>
        <family val="1"/>
      </rPr>
      <t>7</t>
    </r>
  </si>
  <si>
    <r>
      <t>7</t>
    </r>
    <r>
      <rPr>
        <sz val="10"/>
        <rFont val="Times New Roman"/>
        <family val="0"/>
      </rPr>
      <t xml:space="preserve"> * </t>
    </r>
    <r>
      <rPr>
        <sz val="10"/>
        <color indexed="47"/>
        <rFont val="Times New Roman"/>
        <family val="1"/>
      </rPr>
      <t>8,3</t>
    </r>
    <r>
      <rPr>
        <sz val="10"/>
        <rFont val="Times New Roman"/>
        <family val="0"/>
      </rPr>
      <t xml:space="preserve"> = </t>
    </r>
    <r>
      <rPr>
        <sz val="10"/>
        <color indexed="14"/>
        <rFont val="Times New Roman"/>
        <family val="1"/>
      </rPr>
      <t>58,1</t>
    </r>
  </si>
  <si>
    <r>
      <t xml:space="preserve">144 : </t>
    </r>
    <r>
      <rPr>
        <sz val="10"/>
        <color indexed="47"/>
        <rFont val="Times New Roman"/>
        <family val="1"/>
      </rPr>
      <t>36</t>
    </r>
    <r>
      <rPr>
        <sz val="10"/>
        <rFont val="Times New Roman"/>
        <family val="0"/>
      </rPr>
      <t xml:space="preserve"> = </t>
    </r>
    <r>
      <rPr>
        <sz val="10"/>
        <color indexed="12"/>
        <rFont val="Times New Roman"/>
        <family val="1"/>
      </rPr>
      <t>4</t>
    </r>
  </si>
  <si>
    <r>
      <t>4</t>
    </r>
    <r>
      <rPr>
        <sz val="10"/>
        <rFont val="Times New Roman"/>
        <family val="0"/>
      </rPr>
      <t xml:space="preserve"> *</t>
    </r>
    <r>
      <rPr>
        <sz val="10"/>
        <color indexed="47"/>
        <rFont val="Times New Roman"/>
        <family val="1"/>
      </rPr>
      <t xml:space="preserve"> 60</t>
    </r>
    <r>
      <rPr>
        <sz val="10"/>
        <rFont val="Times New Roman"/>
        <family val="0"/>
      </rPr>
      <t xml:space="preserve"> = </t>
    </r>
    <r>
      <rPr>
        <sz val="10"/>
        <color indexed="14"/>
        <rFont val="Times New Roman"/>
        <family val="1"/>
      </rPr>
      <t>240</t>
    </r>
  </si>
  <si>
    <r>
      <t>36</t>
    </r>
    <r>
      <rPr>
        <sz val="10"/>
        <rFont val="Times New Roman"/>
        <family val="0"/>
      </rPr>
      <t xml:space="preserve"> = 3600 : </t>
    </r>
    <r>
      <rPr>
        <sz val="10"/>
        <color indexed="53"/>
        <rFont val="Times New Roman"/>
        <family val="1"/>
      </rPr>
      <t>100</t>
    </r>
  </si>
  <si>
    <r>
      <t>8</t>
    </r>
    <r>
      <rPr>
        <sz val="10"/>
        <rFont val="Times New Roman"/>
        <family val="0"/>
      </rPr>
      <t xml:space="preserve"> = 800 : </t>
    </r>
    <r>
      <rPr>
        <sz val="10"/>
        <color indexed="53"/>
        <rFont val="Times New Roman"/>
        <family val="1"/>
      </rPr>
      <t>100</t>
    </r>
  </si>
  <si>
    <r>
      <t>8,3</t>
    </r>
    <r>
      <rPr>
        <sz val="10"/>
        <rFont val="Times New Roman"/>
        <family val="0"/>
      </rPr>
      <t xml:space="preserve"> = 830 : </t>
    </r>
    <r>
      <rPr>
        <sz val="10"/>
        <color indexed="53"/>
        <rFont val="Times New Roman"/>
        <family val="1"/>
      </rPr>
      <t>100</t>
    </r>
  </si>
  <si>
    <r>
      <t>60</t>
    </r>
    <r>
      <rPr>
        <sz val="10"/>
        <rFont val="Times New Roman"/>
        <family val="0"/>
      </rPr>
      <t xml:space="preserve"> = 6000 : </t>
    </r>
    <r>
      <rPr>
        <sz val="10"/>
        <color indexed="53"/>
        <rFont val="Times New Roman"/>
        <family val="1"/>
      </rPr>
      <t>100</t>
    </r>
  </si>
  <si>
    <r>
      <t xml:space="preserve">91 : </t>
    </r>
    <r>
      <rPr>
        <sz val="10"/>
        <color indexed="47"/>
        <rFont val="Times New Roman"/>
        <family val="1"/>
      </rPr>
      <t>7</t>
    </r>
    <r>
      <rPr>
        <sz val="10"/>
        <rFont val="Times New Roman"/>
        <family val="0"/>
      </rPr>
      <t xml:space="preserve"> = </t>
    </r>
    <r>
      <rPr>
        <sz val="10"/>
        <color indexed="12"/>
        <rFont val="Times New Roman"/>
        <family val="1"/>
      </rPr>
      <t>13</t>
    </r>
  </si>
  <si>
    <r>
      <t xml:space="preserve">13 </t>
    </r>
    <r>
      <rPr>
        <sz val="10"/>
        <color indexed="8"/>
        <rFont val="Times New Roman"/>
        <family val="1"/>
      </rPr>
      <t>*</t>
    </r>
    <r>
      <rPr>
        <sz val="10"/>
        <color indexed="12"/>
        <rFont val="Times New Roman"/>
        <family val="1"/>
      </rPr>
      <t xml:space="preserve"> </t>
    </r>
    <r>
      <rPr>
        <sz val="10"/>
        <color indexed="47"/>
        <rFont val="Times New Roman"/>
        <family val="1"/>
      </rPr>
      <t>18</t>
    </r>
    <r>
      <rPr>
        <sz val="10"/>
        <color indexed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=</t>
    </r>
    <r>
      <rPr>
        <sz val="10"/>
        <color indexed="12"/>
        <rFont val="Times New Roman"/>
        <family val="1"/>
      </rPr>
      <t xml:space="preserve"> </t>
    </r>
    <r>
      <rPr>
        <sz val="10"/>
        <color indexed="14"/>
        <rFont val="Times New Roman"/>
        <family val="1"/>
      </rPr>
      <t>234</t>
    </r>
  </si>
  <si>
    <r>
      <t xml:space="preserve">18 </t>
    </r>
    <r>
      <rPr>
        <sz val="10"/>
        <color indexed="8"/>
        <rFont val="Times New Roman"/>
        <family val="1"/>
      </rPr>
      <t>= 180 :</t>
    </r>
    <r>
      <rPr>
        <sz val="10"/>
        <color indexed="47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10</t>
    </r>
  </si>
  <si>
    <r>
      <t xml:space="preserve">7 </t>
    </r>
    <r>
      <rPr>
        <sz val="10"/>
        <color indexed="8"/>
        <rFont val="Times New Roman"/>
        <family val="1"/>
      </rPr>
      <t>= 70 :</t>
    </r>
    <r>
      <rPr>
        <sz val="10"/>
        <color indexed="47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10</t>
    </r>
  </si>
  <si>
    <t>zurück</t>
  </si>
  <si>
    <t>Umgekehrte (indirekte) Proportionalität - Dreisatz</t>
  </si>
  <si>
    <t>bei</t>
  </si>
  <si>
    <r>
      <t xml:space="preserve">Zeit bei </t>
    </r>
    <r>
      <rPr>
        <sz val="10"/>
        <color indexed="53"/>
        <rFont val="Times New Roman"/>
        <family val="1"/>
      </rPr>
      <t>1</t>
    </r>
    <r>
      <rPr>
        <sz val="10"/>
        <rFont val="Times New Roman"/>
        <family val="0"/>
      </rPr>
      <t xml:space="preserve"> km/h ?</t>
    </r>
  </si>
  <si>
    <t xml:space="preserve">Welche Zeit bei </t>
  </si>
  <si>
    <t>km/h ?</t>
  </si>
  <si>
    <t>Ak</t>
  </si>
  <si>
    <t xml:space="preserve">Welche Zeit brauchen </t>
  </si>
  <si>
    <t>Ak ?</t>
  </si>
  <si>
    <r>
      <t xml:space="preserve">Zeit für </t>
    </r>
    <r>
      <rPr>
        <sz val="10"/>
        <color indexed="53"/>
        <rFont val="Times New Roman"/>
        <family val="1"/>
      </rPr>
      <t>1</t>
    </r>
    <r>
      <rPr>
        <sz val="10"/>
        <rFont val="Times New Roman"/>
        <family val="0"/>
      </rPr>
      <t xml:space="preserve"> Ak ?</t>
    </r>
  </si>
  <si>
    <t>arbeiten</t>
  </si>
  <si>
    <t>für</t>
  </si>
  <si>
    <t>P</t>
  </si>
  <si>
    <r>
      <t xml:space="preserve">Geld für </t>
    </r>
    <r>
      <rPr>
        <sz val="10"/>
        <color indexed="53"/>
        <rFont val="Times New Roman"/>
        <family val="1"/>
      </rPr>
      <t>1</t>
    </r>
    <r>
      <rPr>
        <sz val="10"/>
        <rFont val="Times New Roman"/>
        <family val="0"/>
      </rPr>
      <t xml:space="preserve"> P ?</t>
    </r>
  </si>
  <si>
    <t>P ?</t>
  </si>
  <si>
    <t xml:space="preserve">Wieviel DM für </t>
  </si>
  <si>
    <t>Länge bei</t>
  </si>
  <si>
    <t>Welche Länge bei</t>
  </si>
  <si>
    <t>km/h</t>
  </si>
  <si>
    <t>Umgekehrte Proportionalität - Dreisatz - Berechnungsbeispiele</t>
  </si>
  <si>
    <r>
      <t xml:space="preserve">4 * 21 = </t>
    </r>
    <r>
      <rPr>
        <sz val="10"/>
        <color indexed="12"/>
        <rFont val="Times New Roman"/>
        <family val="1"/>
      </rPr>
      <t>84</t>
    </r>
  </si>
  <si>
    <r>
      <t xml:space="preserve">84 </t>
    </r>
    <r>
      <rPr>
        <sz val="10"/>
        <color indexed="8"/>
        <rFont val="Times New Roman"/>
        <family val="1"/>
      </rPr>
      <t xml:space="preserve">: 28 = </t>
    </r>
    <r>
      <rPr>
        <sz val="10"/>
        <color indexed="14"/>
        <rFont val="Times New Roman"/>
        <family val="1"/>
      </rPr>
      <t>3</t>
    </r>
  </si>
  <si>
    <r>
      <t xml:space="preserve">5 * 12 = </t>
    </r>
    <r>
      <rPr>
        <sz val="10"/>
        <color indexed="12"/>
        <rFont val="Times New Roman"/>
        <family val="1"/>
      </rPr>
      <t>60</t>
    </r>
  </si>
  <si>
    <r>
      <t xml:space="preserve">7000 * 8 = </t>
    </r>
    <r>
      <rPr>
        <sz val="10"/>
        <color indexed="12"/>
        <rFont val="Times New Roman"/>
        <family val="1"/>
      </rPr>
      <t>56000</t>
    </r>
  </si>
  <si>
    <r>
      <t xml:space="preserve">4 * 25 = </t>
    </r>
    <r>
      <rPr>
        <sz val="10"/>
        <color indexed="12"/>
        <rFont val="Times New Roman"/>
        <family val="1"/>
      </rPr>
      <t>100</t>
    </r>
  </si>
  <si>
    <r>
      <t xml:space="preserve">60 </t>
    </r>
    <r>
      <rPr>
        <sz val="10"/>
        <color indexed="8"/>
        <rFont val="Times New Roman"/>
        <family val="1"/>
      </rPr>
      <t xml:space="preserve">: 15 = </t>
    </r>
    <r>
      <rPr>
        <sz val="10"/>
        <color indexed="14"/>
        <rFont val="Times New Roman"/>
        <family val="1"/>
      </rPr>
      <t>4</t>
    </r>
  </si>
  <si>
    <r>
      <t xml:space="preserve">56000 </t>
    </r>
    <r>
      <rPr>
        <sz val="10"/>
        <color indexed="8"/>
        <rFont val="Times New Roman"/>
        <family val="1"/>
      </rPr>
      <t xml:space="preserve">: 28 = </t>
    </r>
    <r>
      <rPr>
        <sz val="10"/>
        <color indexed="14"/>
        <rFont val="Times New Roman"/>
        <family val="1"/>
      </rPr>
      <t>2000</t>
    </r>
  </si>
  <si>
    <r>
      <t xml:space="preserve">100 </t>
    </r>
    <r>
      <rPr>
        <sz val="10"/>
        <color indexed="8"/>
        <rFont val="Times New Roman"/>
        <family val="1"/>
      </rPr>
      <t xml:space="preserve">: 20 = </t>
    </r>
    <r>
      <rPr>
        <sz val="10"/>
        <color indexed="14"/>
        <rFont val="Times New Roman"/>
        <family val="1"/>
      </rPr>
      <t>5</t>
    </r>
  </si>
  <si>
    <t>Direkte Proportionalität</t>
  </si>
  <si>
    <t>Weg</t>
  </si>
  <si>
    <t>Weg / Zeit</t>
  </si>
  <si>
    <t>in m</t>
  </si>
  <si>
    <t>in s</t>
  </si>
  <si>
    <t>in m/s</t>
  </si>
  <si>
    <t>auf der rechten Seite in gleichem Maße größer</t>
  </si>
  <si>
    <r>
      <t>-</t>
    </r>
    <r>
      <rPr>
        <sz val="12"/>
        <rFont val="Times New Roman"/>
        <family val="1"/>
      </rPr>
      <t xml:space="preserve"> werden sie links kleiner, dann werden sie auch rechts kleiner </t>
    </r>
  </si>
  <si>
    <r>
      <t>-</t>
    </r>
    <r>
      <rPr>
        <sz val="12"/>
        <rFont val="Times New Roman"/>
        <family val="1"/>
      </rPr>
      <t xml:space="preserve"> dieser </t>
    </r>
    <r>
      <rPr>
        <sz val="12"/>
        <color indexed="8"/>
        <rFont val="Times New Roman"/>
        <family val="1"/>
      </rPr>
      <t>Quotient</t>
    </r>
    <r>
      <rPr>
        <sz val="12"/>
        <rFont val="Times New Roman"/>
        <family val="1"/>
      </rPr>
      <t xml:space="preserve"> heißt </t>
    </r>
    <r>
      <rPr>
        <b/>
        <sz val="12"/>
        <color indexed="10"/>
        <rFont val="Times New Roman"/>
        <family val="1"/>
      </rPr>
      <t>Proportionalitätsfaktor</t>
    </r>
  </si>
  <si>
    <t>Geschwindigkeit</t>
  </si>
  <si>
    <t>Geschwindigkeit*Zeit</t>
  </si>
  <si>
    <t>Umgekehrte Proportionalität</t>
  </si>
  <si>
    <t>auf der rechten Seite in gleichem Maße kleiner</t>
  </si>
  <si>
    <r>
      <t>-</t>
    </r>
    <r>
      <rPr>
        <sz val="12"/>
        <rFont val="Times New Roman"/>
        <family val="1"/>
      </rPr>
      <t xml:space="preserve"> werden sie links kleiner, dann werden sie rechts größer </t>
    </r>
  </si>
  <si>
    <r>
      <t>-</t>
    </r>
    <r>
      <rPr>
        <sz val="12"/>
        <rFont val="Times New Roman"/>
        <family val="1"/>
      </rPr>
      <t xml:space="preserve"> das </t>
    </r>
    <r>
      <rPr>
        <b/>
        <sz val="12"/>
        <color indexed="10"/>
        <rFont val="Times New Roman"/>
        <family val="1"/>
      </rPr>
      <t>Produkt</t>
    </r>
    <r>
      <rPr>
        <sz val="12"/>
        <rFont val="Times New Roman"/>
        <family val="1"/>
      </rPr>
      <t xml:space="preserve"> aus linker und rechter Zahl ist immer gleich </t>
    </r>
  </si>
  <si>
    <r>
      <t>-</t>
    </r>
    <r>
      <rPr>
        <sz val="12"/>
        <rFont val="Times New Roman"/>
        <family val="1"/>
      </rPr>
      <t xml:space="preserve"> dieses </t>
    </r>
    <r>
      <rPr>
        <sz val="12"/>
        <color indexed="8"/>
        <rFont val="Times New Roman"/>
        <family val="1"/>
      </rPr>
      <t>Produkt</t>
    </r>
    <r>
      <rPr>
        <sz val="12"/>
        <rFont val="Times New Roman"/>
        <family val="1"/>
      </rPr>
      <t xml:space="preserve"> heißt </t>
    </r>
    <r>
      <rPr>
        <b/>
        <sz val="12"/>
        <color indexed="10"/>
        <rFont val="Times New Roman"/>
        <family val="1"/>
      </rPr>
      <t>Proportionalitätsfaktor</t>
    </r>
  </si>
  <si>
    <r>
      <t>-</t>
    </r>
    <r>
      <rPr>
        <sz val="12"/>
        <rFont val="Times New Roman"/>
        <family val="1"/>
      </rPr>
      <t xml:space="preserve"> der Graph ist eine </t>
    </r>
    <r>
      <rPr>
        <b/>
        <sz val="12"/>
        <color indexed="10"/>
        <rFont val="Times New Roman"/>
        <family val="1"/>
      </rPr>
      <t>Hyperbel</t>
    </r>
  </si>
  <si>
    <r>
      <t>-</t>
    </r>
    <r>
      <rPr>
        <sz val="12"/>
        <rFont val="Times New Roman"/>
        <family val="1"/>
      </rPr>
      <t xml:space="preserve"> der Graph ist eine </t>
    </r>
    <r>
      <rPr>
        <b/>
        <sz val="12"/>
        <color indexed="10"/>
        <rFont val="Times New Roman"/>
        <family val="1"/>
      </rPr>
      <t>Gerade</t>
    </r>
  </si>
  <si>
    <r>
      <t>-</t>
    </r>
    <r>
      <rPr>
        <sz val="12"/>
        <rFont val="Times New Roman"/>
        <family val="1"/>
      </rPr>
      <t xml:space="preserve"> der </t>
    </r>
    <r>
      <rPr>
        <b/>
        <sz val="12"/>
        <color indexed="10"/>
        <rFont val="Times New Roman"/>
        <family val="1"/>
      </rPr>
      <t>Quotient</t>
    </r>
    <r>
      <rPr>
        <sz val="12"/>
        <rFont val="Times New Roman"/>
        <family val="1"/>
      </rPr>
      <t xml:space="preserve"> aus linker und rechter Zahl (oder umgekehrt) ist immer gleich</t>
    </r>
  </si>
  <si>
    <t>Ergänze die Tabelle so, dass die 3. Größe eine konstante Größe ist.</t>
  </si>
  <si>
    <t>Höhe bei</t>
  </si>
  <si>
    <t>Welche Höhe bei</t>
  </si>
  <si>
    <t>cm Br</t>
  </si>
  <si>
    <r>
      <t xml:space="preserve">Länge bei </t>
    </r>
    <r>
      <rPr>
        <sz val="10"/>
        <color indexed="53"/>
        <rFont val="Times New Roman"/>
        <family val="1"/>
      </rPr>
      <t>1</t>
    </r>
    <r>
      <rPr>
        <sz val="10"/>
        <rFont val="Times New Roman"/>
        <family val="0"/>
      </rPr>
      <t xml:space="preserve"> cm Br ?</t>
    </r>
  </si>
  <si>
    <t>m²  A</t>
  </si>
  <si>
    <r>
      <t xml:space="preserve">Höhe bei </t>
    </r>
    <r>
      <rPr>
        <sz val="10"/>
        <color indexed="10"/>
        <rFont val="Times New Roman"/>
        <family val="1"/>
      </rPr>
      <t>1</t>
    </r>
    <r>
      <rPr>
        <sz val="10"/>
        <rFont val="Times New Roman"/>
        <family val="0"/>
      </rPr>
      <t xml:space="preserve"> m²  A ?</t>
    </r>
  </si>
  <si>
    <t>cm Br ?</t>
  </si>
  <si>
    <t>Übung:</t>
  </si>
  <si>
    <t>Erstelle mit Excel eine Tabelle für eine direkte oder umgekehrte Proportionalität.</t>
  </si>
  <si>
    <t>Inhaltsübersicht der Arbeitsmappe "Proportionalität"</t>
  </si>
  <si>
    <t>Diagramm - Übung zum Erstellen einer Tabelle und eines Diagramms</t>
  </si>
  <si>
    <r>
      <t xml:space="preserve">8 * 36 = </t>
    </r>
    <r>
      <rPr>
        <sz val="10"/>
        <color indexed="12"/>
        <rFont val="Times New Roman"/>
        <family val="1"/>
      </rPr>
      <t>288</t>
    </r>
  </si>
  <si>
    <r>
      <t xml:space="preserve">288 </t>
    </r>
    <r>
      <rPr>
        <sz val="10"/>
        <color indexed="8"/>
        <rFont val="Times New Roman"/>
        <family val="1"/>
      </rPr>
      <t>: 72 =</t>
    </r>
    <r>
      <rPr>
        <sz val="10"/>
        <color indexed="14"/>
        <rFont val="Times New Roman"/>
        <family val="1"/>
      </rPr>
      <t xml:space="preserve"> 4</t>
    </r>
  </si>
  <si>
    <t>m²  A?</t>
  </si>
  <si>
    <t>Entwickle mit dem Diagramm-Assistenten ein x-y-Diagramm für diese Tabelle.</t>
  </si>
  <si>
    <t>E2 - Umrechnen von Größeneinheiten</t>
  </si>
  <si>
    <t>E1 - Umrechnen von Längen-, Flächen- und Volumeneinheiten</t>
  </si>
  <si>
    <t>E3 - Umrechnen von Zeiteinheiten</t>
  </si>
  <si>
    <t>P1 - Direkte Proportionalität</t>
  </si>
  <si>
    <t>P2 - Umgekehrte Proportionalität</t>
  </si>
  <si>
    <t>D1 - Tabelle und Diagramm für direkte Proportionalität</t>
  </si>
  <si>
    <t>D2 - Tabelle und Diagramm für umgekehrte Proportionalität</t>
  </si>
  <si>
    <t>Die Einstellungen sind für eine Bildschirmauflösung "High Color (16 Bit)  640x480 Pixel" optimiert.</t>
  </si>
  <si>
    <r>
      <t>-</t>
    </r>
    <r>
      <rPr>
        <sz val="12"/>
        <rFont val="Times New Roman"/>
        <family val="1"/>
      </rPr>
      <t xml:space="preserve"> werden die Werte auf der linken Seite größer, dann werden die zugeordneten Werte </t>
    </r>
  </si>
  <si>
    <r>
      <t>-</t>
    </r>
    <r>
      <rPr>
        <sz val="12"/>
        <rFont val="Times New Roman"/>
        <family val="1"/>
      </rPr>
      <t xml:space="preserve"> werden die Werte auf der linken Seite größer, dann werden die zugeordneten Werte</t>
    </r>
  </si>
  <si>
    <t>Auswertung von Messgrößen</t>
  </si>
  <si>
    <t>Nr.</t>
  </si>
  <si>
    <t>Mittelwert:</t>
  </si>
  <si>
    <t>Proportionalität:</t>
  </si>
  <si>
    <t>andere</t>
  </si>
  <si>
    <t>direkte</t>
  </si>
  <si>
    <t>indirekte</t>
  </si>
  <si>
    <t>Physik - Auswertung von Messwertreihen mit direkter oder umgekehrter Proportionalität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</si>
</sst>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0000"/>
    <numFmt numFmtId="166" formatCode="0.000000000000000"/>
    <numFmt numFmtId="167" formatCode="0.0E+00"/>
    <numFmt numFmtId="168" formatCode="#\ ?/4"/>
    <numFmt numFmtId="169" formatCode="0.00000"/>
    <numFmt numFmtId="170" formatCode="#\ ?/10"/>
    <numFmt numFmtId="171" formatCode="#\ ?/2"/>
    <numFmt numFmtId="172" formatCode="#\ ?/8"/>
    <numFmt numFmtId="173" formatCode="#\ ?/100"/>
    <numFmt numFmtId="174" formatCode="dd/mm/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"/>
  </numFmts>
  <fonts count="46">
    <font>
      <sz val="10"/>
      <name val="Times New Roman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0"/>
    </font>
    <font>
      <sz val="8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Wingdings"/>
      <family val="0"/>
    </font>
    <font>
      <sz val="8"/>
      <color indexed="17"/>
      <name val="Tahoma"/>
      <family val="2"/>
    </font>
    <font>
      <sz val="10"/>
      <color indexed="12"/>
      <name val="Times New Roman"/>
      <family val="1"/>
    </font>
    <font>
      <sz val="8"/>
      <color indexed="12"/>
      <name val="Tahoma"/>
      <family val="2"/>
    </font>
    <font>
      <sz val="8"/>
      <color indexed="10"/>
      <name val="Tahoma"/>
      <family val="2"/>
    </font>
    <font>
      <sz val="8"/>
      <color indexed="14"/>
      <name val="Tahom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color indexed="16"/>
      <name val="Tahoma"/>
      <family val="2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sz val="8"/>
      <color indexed="61"/>
      <name val="Tahoma"/>
      <family val="2"/>
    </font>
    <font>
      <b/>
      <sz val="8"/>
      <name val="Tahoma"/>
      <family val="0"/>
    </font>
    <font>
      <b/>
      <sz val="8"/>
      <color indexed="12"/>
      <name val="Tahoma"/>
      <family val="2"/>
    </font>
    <font>
      <sz val="10"/>
      <color indexed="53"/>
      <name val="Times New Roman"/>
      <family val="1"/>
    </font>
    <font>
      <sz val="10"/>
      <color indexed="14"/>
      <name val="Times New Roman"/>
      <family val="1"/>
    </font>
    <font>
      <sz val="10"/>
      <color indexed="47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Arial"/>
      <family val="2"/>
    </font>
    <font>
      <sz val="5"/>
      <name val="Arial"/>
      <family val="0"/>
    </font>
    <font>
      <b/>
      <sz val="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.5"/>
      <name val="Times New Roman"/>
      <family val="1"/>
    </font>
    <font>
      <b/>
      <sz val="10"/>
      <color indexed="8"/>
      <name val="Times New Roman"/>
      <family val="1"/>
    </font>
    <font>
      <b/>
      <sz val="9.75"/>
      <name val="Times New Roman"/>
      <family val="1"/>
    </font>
    <font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sz val="8"/>
      <color indexed="60"/>
      <name val="Tahoma"/>
      <family val="2"/>
    </font>
    <font>
      <sz val="10"/>
      <color indexed="9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sz val="8"/>
      <color indexed="60"/>
      <name val="Tahoma"/>
      <family val="2"/>
    </font>
    <font>
      <b/>
      <sz val="8"/>
      <color indexed="61"/>
      <name val="Tahoma"/>
      <family val="2"/>
    </font>
    <font>
      <b/>
      <sz val="8"/>
      <color indexed="14"/>
      <name val="Tahoma"/>
      <family val="2"/>
    </font>
    <font>
      <b/>
      <sz val="8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60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locked="0"/>
    </xf>
    <xf numFmtId="0" fontId="0" fillId="6" borderId="2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47" fontId="0" fillId="0" borderId="0" xfId="0" applyNumberFormat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hidden="1"/>
    </xf>
    <xf numFmtId="45" fontId="5" fillId="2" borderId="0" xfId="0" applyNumberFormat="1" applyFont="1" applyFill="1" applyAlignment="1" applyProtection="1">
      <alignment/>
      <protection hidden="1"/>
    </xf>
    <xf numFmtId="0" fontId="0" fillId="2" borderId="1" xfId="0" applyFont="1" applyFill="1" applyBorder="1" applyAlignment="1">
      <alignment/>
    </xf>
    <xf numFmtId="0" fontId="6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locked="0"/>
    </xf>
    <xf numFmtId="0" fontId="0" fillId="5" borderId="3" xfId="0" applyFill="1" applyBorder="1" applyAlignment="1" applyProtection="1">
      <alignment/>
      <protection hidden="1"/>
    </xf>
    <xf numFmtId="12" fontId="0" fillId="5" borderId="1" xfId="0" applyNumberFormat="1" applyFill="1" applyBorder="1" applyAlignment="1" applyProtection="1">
      <alignment/>
      <protection hidden="1"/>
    </xf>
    <xf numFmtId="12" fontId="0" fillId="0" borderId="0" xfId="0" applyNumberFormat="1" applyAlignment="1" applyProtection="1">
      <alignment/>
      <protection locked="0"/>
    </xf>
    <xf numFmtId="12" fontId="0" fillId="6" borderId="2" xfId="0" applyNumberFormat="1" applyFill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 horizontal="center"/>
      <protection hidden="1"/>
    </xf>
    <xf numFmtId="0" fontId="12" fillId="0" borderId="0" xfId="18" applyAlignment="1">
      <alignment/>
    </xf>
    <xf numFmtId="0" fontId="15" fillId="0" borderId="0" xfId="0" applyFont="1" applyAlignment="1">
      <alignment/>
    </xf>
    <xf numFmtId="0" fontId="16" fillId="0" borderId="0" xfId="18" applyFont="1" applyAlignment="1">
      <alignment/>
    </xf>
    <xf numFmtId="0" fontId="0" fillId="7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5" borderId="1" xfId="0" applyNumberForma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7" borderId="1" xfId="0" applyNumberFormat="1" applyFill="1" applyBorder="1" applyAlignment="1" applyProtection="1">
      <alignment/>
      <protection hidden="1"/>
    </xf>
    <xf numFmtId="0" fontId="0" fillId="2" borderId="2" xfId="0" applyFont="1" applyFill="1" applyBorder="1" applyAlignment="1">
      <alignment horizontal="left"/>
    </xf>
    <xf numFmtId="0" fontId="0" fillId="0" borderId="6" xfId="0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5" xfId="0" applyBorder="1" applyAlignment="1" applyProtection="1">
      <alignment horizontal="right"/>
      <protection hidden="1"/>
    </xf>
    <xf numFmtId="0" fontId="0" fillId="6" borderId="2" xfId="0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horizontal="right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2" fillId="0" borderId="14" xfId="18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4" fillId="2" borderId="1" xfId="0" applyFont="1" applyFill="1" applyBorder="1" applyAlignment="1">
      <alignment horizontal="right"/>
    </xf>
    <xf numFmtId="0" fontId="24" fillId="2" borderId="1" xfId="0" applyFont="1" applyFill="1" applyBorder="1" applyAlignment="1" applyProtection="1">
      <alignment horizontal="right"/>
      <protection hidden="1"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/>
      <protection/>
    </xf>
    <xf numFmtId="0" fontId="24" fillId="2" borderId="1" xfId="0" applyFont="1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0" fontId="0" fillId="6" borderId="2" xfId="0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right"/>
      <protection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" fillId="0" borderId="0" xfId="0" applyFont="1" applyAlignment="1" quotePrefix="1">
      <alignment/>
    </xf>
    <xf numFmtId="0" fontId="25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shrinkToFit="1"/>
    </xf>
    <xf numFmtId="0" fontId="33" fillId="3" borderId="0" xfId="0" applyFont="1" applyFill="1" applyAlignment="1" applyProtection="1">
      <alignment horizontal="right"/>
      <protection hidden="1"/>
    </xf>
    <xf numFmtId="0" fontId="25" fillId="6" borderId="18" xfId="0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hidden="1"/>
    </xf>
    <xf numFmtId="0" fontId="12" fillId="0" borderId="0" xfId="18" applyFont="1" applyAlignment="1">
      <alignment/>
    </xf>
    <xf numFmtId="0" fontId="24" fillId="0" borderId="0" xfId="18" applyFont="1" applyAlignment="1">
      <alignment/>
    </xf>
    <xf numFmtId="0" fontId="25" fillId="3" borderId="18" xfId="0" applyFont="1" applyFill="1" applyBorder="1" applyAlignment="1" applyProtection="1">
      <alignment/>
      <protection hidden="1"/>
    </xf>
    <xf numFmtId="0" fontId="25" fillId="5" borderId="16" xfId="0" applyFont="1" applyFill="1" applyBorder="1" applyAlignment="1" applyProtection="1">
      <alignment horizontal="center"/>
      <protection hidden="1"/>
    </xf>
    <xf numFmtId="0" fontId="25" fillId="5" borderId="16" xfId="0" applyFont="1" applyFill="1" applyBorder="1" applyAlignment="1" applyProtection="1">
      <alignment horizontal="center" shrinkToFit="1"/>
      <protection hidden="1"/>
    </xf>
    <xf numFmtId="0" fontId="25" fillId="5" borderId="17" xfId="0" applyFont="1" applyFill="1" applyBorder="1" applyAlignment="1" applyProtection="1">
      <alignment horizontal="center"/>
      <protection hidden="1"/>
    </xf>
    <xf numFmtId="0" fontId="25" fillId="3" borderId="16" xfId="0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/>
    </xf>
    <xf numFmtId="0" fontId="25" fillId="3" borderId="20" xfId="0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6" borderId="18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 horizontal="right"/>
    </xf>
    <xf numFmtId="0" fontId="25" fillId="6" borderId="18" xfId="0" applyFont="1" applyFill="1" applyBorder="1" applyAlignment="1" applyProtection="1">
      <alignment horizontal="center"/>
      <protection locked="0"/>
    </xf>
    <xf numFmtId="0" fontId="25" fillId="6" borderId="18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993366"/>
      </font>
      <fill>
        <patternFill patternType="none">
          <bgColor indexed="65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</a:rPr>
              <a:t>Geschwindigkeit in m/s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'P1'!$E$52:$E$53</c:f>
              <c:strCache>
                <c:ptCount val="1"/>
                <c:pt idx="0">
                  <c:v>Zeit in 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'P1'!$D$54:$D$58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'P1'!$E$54:$E$58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59200854"/>
        <c:axId val="63045639"/>
      </c:scatterChart>
      <c:valAx>
        <c:axId val="59200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Weg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45639"/>
        <c:crosses val="autoZero"/>
        <c:crossBetween val="midCat"/>
        <c:dispUnits/>
      </c:val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00854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</a:rPr>
              <a:t>Weg in 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'P2'!$E$52:$E$53</c:f>
              <c:strCache>
                <c:ptCount val="1"/>
                <c:pt idx="0">
                  <c:v>Zeit in 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'P2'!$D$54:$D$58</c:f>
              <c:numCache/>
            </c:numRef>
          </c:xVal>
          <c:yVal>
            <c:numRef>
              <c:f>'P2'!$E$54:$E$58</c:f>
              <c:numCache/>
            </c:numRef>
          </c:yVal>
          <c:smooth val="1"/>
        </c:ser>
        <c:axId val="30539840"/>
        <c:axId val="6423105"/>
      </c:scatterChart>
      <c:valAx>
        <c:axId val="3053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/>
                  <a:t>Geschwindigkeit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23105"/>
        <c:crosses val="autoZero"/>
        <c:crossBetween val="midCat"/>
        <c:dispUnits/>
      </c:valAx>
      <c:valAx>
        <c:axId val="642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39840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strRef>
              <c:f>'D1'!$D$3:$D$4</c:f>
              <c:strCache>
                <c:ptCount val="1"/>
                <c:pt idx="0">
                  <c:v>Dichte in g/cm³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'D1'!$B$5:$B$9</c:f>
              <c:numCache/>
            </c:numRef>
          </c:xVal>
          <c:yVal>
            <c:numRef>
              <c:f>'D1'!$C$5:$C$9</c:f>
              <c:numCache/>
            </c:numRef>
          </c:yVal>
          <c:smooth val="1"/>
        </c:ser>
        <c:axId val="57807946"/>
        <c:axId val="50509467"/>
      </c:scatterChart>
      <c:valAx>
        <c:axId val="578079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09467"/>
        <c:crosses val="autoZero"/>
        <c:crossBetween val="midCat"/>
        <c:dispUnits/>
      </c:valAx>
      <c:valAx>
        <c:axId val="5050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7946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strRef>
              <c:f>'D2'!$D$3:$D$4</c:f>
              <c:strCache>
                <c:ptCount val="1"/>
                <c:pt idx="0">
                  <c:v>Flächeninhalt in 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'D2'!$B$5:$B$9</c:f>
              <c:numCache/>
            </c:numRef>
          </c:xVal>
          <c:yVal>
            <c:numRef>
              <c:f>'D2'!$C$5:$C$9</c:f>
              <c:numCache/>
            </c:numRef>
          </c:yVal>
          <c:smooth val="1"/>
        </c:ser>
        <c:axId val="51932020"/>
        <c:axId val="64734997"/>
      </c:scatterChart>
      <c:valAx>
        <c:axId val="51932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734997"/>
        <c:crosses val="autoZero"/>
        <c:crossBetween val="midCat"/>
        <c:dispUnits/>
      </c:valAx>
      <c:valAx>
        <c:axId val="6473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32020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v>Experiment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Physik!$C$5:$C$10</c:f>
              <c:numCache/>
            </c:numRef>
          </c:xVal>
          <c:yVal>
            <c:numRef>
              <c:f>Physik!$D$5:$D$10</c:f>
              <c:numCache/>
            </c:numRef>
          </c:yVal>
          <c:smooth val="1"/>
        </c:ser>
        <c:ser>
          <c:idx val="0"/>
          <c:order val="1"/>
          <c:tx>
            <c:v>Fehlerkorrektur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Physik!$C$5:$C$10</c:f>
              <c:numCache/>
            </c:numRef>
          </c:xVal>
          <c:yVal>
            <c:numRef>
              <c:f>Physik!$F$5:$F$10</c:f>
              <c:numCache/>
            </c:numRef>
          </c:yVal>
          <c:smooth val="1"/>
        </c:ser>
        <c:axId val="45744062"/>
        <c:axId val="9043375"/>
      </c:scatterChart>
      <c:valAx>
        <c:axId val="45744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043375"/>
        <c:crosses val="autoZero"/>
        <c:crossBetween val="midCat"/>
        <c:dispUnits/>
      </c:valAx>
      <c:valAx>
        <c:axId val="904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5744062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emf" /><Relationship Id="rId4" Type="http://schemas.openxmlformats.org/officeDocument/2006/relationships/hyperlink" Target="#P1!j45" /><Relationship Id="rId5" Type="http://schemas.openxmlformats.org/officeDocument/2006/relationships/hyperlink" Target="#P1!j45" /><Relationship Id="rId6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emf" /><Relationship Id="rId4" Type="http://schemas.openxmlformats.org/officeDocument/2006/relationships/hyperlink" Target="#'P2'!n45" /><Relationship Id="rId5" Type="http://schemas.openxmlformats.org/officeDocument/2006/relationships/hyperlink" Target="#'P2'!n45" /><Relationship Id="rId6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Relationship Id="rId3" Type="http://schemas.openxmlformats.org/officeDocument/2006/relationships/image" Target="../media/image25.jpeg" /><Relationship Id="rId4" Type="http://schemas.openxmlformats.org/officeDocument/2006/relationships/image" Target="../media/image26.jpeg" /><Relationship Id="rId5" Type="http://schemas.openxmlformats.org/officeDocument/2006/relationships/image" Target="../media/image27.jpeg" /><Relationship Id="rId6" Type="http://schemas.openxmlformats.org/officeDocument/2006/relationships/image" Target="../media/image28.jpeg" /><Relationship Id="rId7" Type="http://schemas.openxmlformats.org/officeDocument/2006/relationships/image" Target="../media/image29.jpeg" /><Relationship Id="rId8" Type="http://schemas.openxmlformats.org/officeDocument/2006/relationships/image" Target="../media/image30.jpeg" /><Relationship Id="rId9" Type="http://schemas.openxmlformats.org/officeDocument/2006/relationships/image" Target="../media/image31.jpeg" /><Relationship Id="rId10" Type="http://schemas.openxmlformats.org/officeDocument/2006/relationships/image" Target="../media/image32.jpeg" /><Relationship Id="rId11" Type="http://schemas.openxmlformats.org/officeDocument/2006/relationships/image" Target="../media/image33.jpeg" /><Relationship Id="rId12" Type="http://schemas.openxmlformats.org/officeDocument/2006/relationships/image" Target="../media/image34.jpeg" /><Relationship Id="rId13" Type="http://schemas.openxmlformats.org/officeDocument/2006/relationships/image" Target="../media/image35.jpeg" /><Relationship Id="rId14" Type="http://schemas.openxmlformats.org/officeDocument/2006/relationships/image" Target="../media/image36.jpeg" /><Relationship Id="rId15" Type="http://schemas.openxmlformats.org/officeDocument/2006/relationships/image" Target="../media/image37.jpeg" /><Relationship Id="rId16" Type="http://schemas.openxmlformats.org/officeDocument/2006/relationships/image" Target="../media/image38.jpeg" /><Relationship Id="rId17" Type="http://schemas.openxmlformats.org/officeDocument/2006/relationships/image" Target="../media/image39.jpeg" /><Relationship Id="rId18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66675</xdr:rowOff>
    </xdr:from>
    <xdr:to>
      <xdr:col>6</xdr:col>
      <xdr:colOff>485775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00050"/>
          <a:ext cx="295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2</xdr:row>
      <xdr:rowOff>47625</xdr:rowOff>
    </xdr:from>
    <xdr:to>
      <xdr:col>12</xdr:col>
      <xdr:colOff>285750</xdr:colOff>
      <xdr:row>4</xdr:row>
      <xdr:rowOff>9525</xdr:rowOff>
    </xdr:to>
    <xdr:pic macro="[0]!anfang1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28575</xdr:rowOff>
    </xdr:from>
    <xdr:to>
      <xdr:col>12</xdr:col>
      <xdr:colOff>285750</xdr:colOff>
      <xdr:row>11</xdr:row>
      <xdr:rowOff>152400</xdr:rowOff>
    </xdr:to>
    <xdr:pic macro="[0]!ende1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2</xdr:row>
      <xdr:rowOff>47625</xdr:rowOff>
    </xdr:from>
    <xdr:to>
      <xdr:col>12</xdr:col>
      <xdr:colOff>285750</xdr:colOff>
      <xdr:row>4</xdr:row>
      <xdr:rowOff>9525</xdr:rowOff>
    </xdr:to>
    <xdr:pic macro="[0]!anfang1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28575</xdr:rowOff>
    </xdr:from>
    <xdr:to>
      <xdr:col>12</xdr:col>
      <xdr:colOff>285750</xdr:colOff>
      <xdr:row>11</xdr:row>
      <xdr:rowOff>152400</xdr:rowOff>
    </xdr:to>
    <xdr:pic macro="[0]!ende1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2</xdr:row>
      <xdr:rowOff>47625</xdr:rowOff>
    </xdr:from>
    <xdr:to>
      <xdr:col>12</xdr:col>
      <xdr:colOff>285750</xdr:colOff>
      <xdr:row>4</xdr:row>
      <xdr:rowOff>9525</xdr:rowOff>
    </xdr:to>
    <xdr:pic macro="[0]!anfang1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28575</xdr:rowOff>
    </xdr:from>
    <xdr:to>
      <xdr:col>12</xdr:col>
      <xdr:colOff>285750</xdr:colOff>
      <xdr:row>11</xdr:row>
      <xdr:rowOff>152400</xdr:rowOff>
    </xdr:to>
    <xdr:pic macro="[0]!ende1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2</xdr:row>
      <xdr:rowOff>47625</xdr:rowOff>
    </xdr:from>
    <xdr:to>
      <xdr:col>12</xdr:col>
      <xdr:colOff>285750</xdr:colOff>
      <xdr:row>4</xdr:row>
      <xdr:rowOff>9525</xdr:rowOff>
    </xdr:to>
    <xdr:pic macro="[0]!anfang1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10</xdr:row>
      <xdr:rowOff>28575</xdr:rowOff>
    </xdr:from>
    <xdr:to>
      <xdr:col>12</xdr:col>
      <xdr:colOff>285750</xdr:colOff>
      <xdr:row>11</xdr:row>
      <xdr:rowOff>152400</xdr:rowOff>
    </xdr:to>
    <xdr:pic macro="[0]!ende1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12</xdr:row>
      <xdr:rowOff>47625</xdr:rowOff>
    </xdr:from>
    <xdr:to>
      <xdr:col>9</xdr:col>
      <xdr:colOff>419100</xdr:colOff>
      <xdr:row>15</xdr:row>
      <xdr:rowOff>9525</xdr:rowOff>
    </xdr:to>
    <xdr:pic>
      <xdr:nvPicPr>
        <xdr:cNvPr id="3" name="Picture 5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2028825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</xdr:row>
      <xdr:rowOff>9525</xdr:rowOff>
    </xdr:from>
    <xdr:to>
      <xdr:col>2</xdr:col>
      <xdr:colOff>0</xdr:colOff>
      <xdr:row>58</xdr:row>
      <xdr:rowOff>9525</xdr:rowOff>
    </xdr:to>
    <xdr:sp>
      <xdr:nvSpPr>
        <xdr:cNvPr id="4" name="Line 6"/>
        <xdr:cNvSpPr>
          <a:spLocks/>
        </xdr:cNvSpPr>
      </xdr:nvSpPr>
      <xdr:spPr>
        <a:xfrm>
          <a:off x="552450" y="8886825"/>
          <a:ext cx="0" cy="1000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53</xdr:row>
      <xdr:rowOff>28575</xdr:rowOff>
    </xdr:from>
    <xdr:to>
      <xdr:col>5</xdr:col>
      <xdr:colOff>161925</xdr:colOff>
      <xdr:row>58</xdr:row>
      <xdr:rowOff>9525</xdr:rowOff>
    </xdr:to>
    <xdr:sp>
      <xdr:nvSpPr>
        <xdr:cNvPr id="5" name="Line 7"/>
        <xdr:cNvSpPr>
          <a:spLocks/>
        </xdr:cNvSpPr>
      </xdr:nvSpPr>
      <xdr:spPr>
        <a:xfrm>
          <a:off x="1752600" y="8905875"/>
          <a:ext cx="0" cy="981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48</xdr:row>
      <xdr:rowOff>142875</xdr:rowOff>
    </xdr:from>
    <xdr:to>
      <xdr:col>16</xdr:col>
      <xdr:colOff>114300</xdr:colOff>
      <xdr:row>58</xdr:row>
      <xdr:rowOff>123825</xdr:rowOff>
    </xdr:to>
    <xdr:graphicFrame>
      <xdr:nvGraphicFramePr>
        <xdr:cNvPr id="6" name="Chart 8"/>
        <xdr:cNvGraphicFramePr/>
      </xdr:nvGraphicFramePr>
      <xdr:xfrm>
        <a:off x="3419475" y="8077200"/>
        <a:ext cx="30194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2</xdr:row>
      <xdr:rowOff>47625</xdr:rowOff>
    </xdr:from>
    <xdr:to>
      <xdr:col>12</xdr:col>
      <xdr:colOff>285750</xdr:colOff>
      <xdr:row>4</xdr:row>
      <xdr:rowOff>9525</xdr:rowOff>
    </xdr:to>
    <xdr:pic macro="[0]!anfang1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10</xdr:row>
      <xdr:rowOff>28575</xdr:rowOff>
    </xdr:from>
    <xdr:to>
      <xdr:col>12</xdr:col>
      <xdr:colOff>285750</xdr:colOff>
      <xdr:row>11</xdr:row>
      <xdr:rowOff>152400</xdr:rowOff>
    </xdr:to>
    <xdr:pic macro="[0]!ende1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12</xdr:row>
      <xdr:rowOff>47625</xdr:rowOff>
    </xdr:from>
    <xdr:to>
      <xdr:col>9</xdr:col>
      <xdr:colOff>419100</xdr:colOff>
      <xdr:row>15</xdr:row>
      <xdr:rowOff>9525</xdr:rowOff>
    </xdr:to>
    <xdr:pic>
      <xdr:nvPicPr>
        <xdr:cNvPr id="3" name="Picture 5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2028825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53</xdr:row>
      <xdr:rowOff>28575</xdr:rowOff>
    </xdr:from>
    <xdr:to>
      <xdr:col>2</xdr:col>
      <xdr:colOff>28575</xdr:colOff>
      <xdr:row>58</xdr:row>
      <xdr:rowOff>9525</xdr:rowOff>
    </xdr:to>
    <xdr:sp>
      <xdr:nvSpPr>
        <xdr:cNvPr id="4" name="Line 15"/>
        <xdr:cNvSpPr>
          <a:spLocks/>
        </xdr:cNvSpPr>
      </xdr:nvSpPr>
      <xdr:spPr>
        <a:xfrm>
          <a:off x="523875" y="8905875"/>
          <a:ext cx="0" cy="981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190500</xdr:colOff>
      <xdr:row>53</xdr:row>
      <xdr:rowOff>38100</xdr:rowOff>
    </xdr:from>
    <xdr:to>
      <xdr:col>5</xdr:col>
      <xdr:colOff>190500</xdr:colOff>
      <xdr:row>58</xdr:row>
      <xdr:rowOff>38100</xdr:rowOff>
    </xdr:to>
    <xdr:sp>
      <xdr:nvSpPr>
        <xdr:cNvPr id="5" name="Line 16"/>
        <xdr:cNvSpPr>
          <a:spLocks/>
        </xdr:cNvSpPr>
      </xdr:nvSpPr>
      <xdr:spPr>
        <a:xfrm flipV="1">
          <a:off x="1809750" y="8915400"/>
          <a:ext cx="0" cy="1000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66675</xdr:rowOff>
    </xdr:from>
    <xdr:to>
      <xdr:col>14</xdr:col>
      <xdr:colOff>295275</xdr:colOff>
      <xdr:row>58</xdr:row>
      <xdr:rowOff>133350</xdr:rowOff>
    </xdr:to>
    <xdr:graphicFrame>
      <xdr:nvGraphicFramePr>
        <xdr:cNvPr id="6" name="Chart 17"/>
        <xdr:cNvGraphicFramePr/>
      </xdr:nvGraphicFramePr>
      <xdr:xfrm>
        <a:off x="3524250" y="8001000"/>
        <a:ext cx="23717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76200</xdr:rowOff>
    </xdr:from>
    <xdr:to>
      <xdr:col>1</xdr:col>
      <xdr:colOff>285750</xdr:colOff>
      <xdr:row>14</xdr:row>
      <xdr:rowOff>0</xdr:rowOff>
    </xdr:to>
    <xdr:pic macro="[0]!anfangd"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31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</xdr:row>
      <xdr:rowOff>95250</xdr:rowOff>
    </xdr:from>
    <xdr:to>
      <xdr:col>3</xdr:col>
      <xdr:colOff>400050</xdr:colOff>
      <xdr:row>11</xdr:row>
      <xdr:rowOff>57150</xdr:rowOff>
    </xdr:to>
    <xdr:pic macro="[0]!neu2"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87642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</xdr:row>
      <xdr:rowOff>19050</xdr:rowOff>
    </xdr:from>
    <xdr:to>
      <xdr:col>9</xdr:col>
      <xdr:colOff>238125</xdr:colOff>
      <xdr:row>13</xdr:row>
      <xdr:rowOff>152400</xdr:rowOff>
    </xdr:to>
    <xdr:graphicFrame>
      <xdr:nvGraphicFramePr>
        <xdr:cNvPr id="3" name="Chart 8"/>
        <xdr:cNvGraphicFramePr/>
      </xdr:nvGraphicFramePr>
      <xdr:xfrm>
        <a:off x="2219325" y="390525"/>
        <a:ext cx="33242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85725</xdr:rowOff>
    </xdr:from>
    <xdr:to>
      <xdr:col>1</xdr:col>
      <xdr:colOff>285750</xdr:colOff>
      <xdr:row>14</xdr:row>
      <xdr:rowOff>9525</xdr:rowOff>
    </xdr:to>
    <xdr:pic macro="[0]!anfangd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526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</xdr:row>
      <xdr:rowOff>114300</xdr:rowOff>
    </xdr:from>
    <xdr:to>
      <xdr:col>3</xdr:col>
      <xdr:colOff>400050</xdr:colOff>
      <xdr:row>11</xdr:row>
      <xdr:rowOff>76200</xdr:rowOff>
    </xdr:to>
    <xdr:pic macro="[0]!neu2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89547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1</xdr:row>
      <xdr:rowOff>161925</xdr:rowOff>
    </xdr:from>
    <xdr:to>
      <xdr:col>9</xdr:col>
      <xdr:colOff>257175</xdr:colOff>
      <xdr:row>13</xdr:row>
      <xdr:rowOff>190500</xdr:rowOff>
    </xdr:to>
    <xdr:graphicFrame>
      <xdr:nvGraphicFramePr>
        <xdr:cNvPr id="3" name="Chart 3"/>
        <xdr:cNvGraphicFramePr/>
      </xdr:nvGraphicFramePr>
      <xdr:xfrm>
        <a:off x="2000250" y="361950"/>
        <a:ext cx="35623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1</xdr:row>
      <xdr:rowOff>114300</xdr:rowOff>
    </xdr:from>
    <xdr:to>
      <xdr:col>10</xdr:col>
      <xdr:colOff>609600</xdr:colOff>
      <xdr:row>13</xdr:row>
      <xdr:rowOff>28575</xdr:rowOff>
    </xdr:to>
    <xdr:graphicFrame>
      <xdr:nvGraphicFramePr>
        <xdr:cNvPr id="1" name="Chart 3"/>
        <xdr:cNvGraphicFramePr/>
      </xdr:nvGraphicFramePr>
      <xdr:xfrm>
        <a:off x="2428875" y="314325"/>
        <a:ext cx="32956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142875</xdr:colOff>
      <xdr:row>10</xdr:row>
      <xdr:rowOff>152400</xdr:rowOff>
    </xdr:from>
    <xdr:to>
      <xdr:col>5</xdr:col>
      <xdr:colOff>438150</xdr:colOff>
      <xdr:row>12</xdr:row>
      <xdr:rowOff>66675</xdr:rowOff>
    </xdr:to>
    <xdr:pic macro="[0]!löschph"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2047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M52"/>
  <sheetViews>
    <sheetView showGridLines="0" tabSelected="1" workbookViewId="0" topLeftCell="A1">
      <selection activeCell="A1" sqref="A1"/>
    </sheetView>
  </sheetViews>
  <sheetFormatPr defaultColWidth="12" defaultRowHeight="12.75"/>
  <cols>
    <col min="1" max="1" width="3.66015625" style="0" customWidth="1"/>
    <col min="2" max="2" width="15.16015625" style="0" customWidth="1"/>
    <col min="6" max="6" width="5.83203125" style="0" customWidth="1"/>
  </cols>
  <sheetData>
    <row r="1" ht="15.75">
      <c r="C1" s="9" t="s">
        <v>149</v>
      </c>
    </row>
    <row r="2" ht="10.5" customHeight="1">
      <c r="B2" s="32"/>
    </row>
    <row r="3" ht="12.75">
      <c r="B3" s="99" t="s">
        <v>156</v>
      </c>
    </row>
    <row r="4" ht="12.75">
      <c r="B4" s="99" t="s">
        <v>155</v>
      </c>
    </row>
    <row r="5" ht="12.75">
      <c r="B5" s="99" t="s">
        <v>157</v>
      </c>
    </row>
    <row r="6" ht="12.75">
      <c r="B6" s="99" t="s">
        <v>158</v>
      </c>
    </row>
    <row r="7" ht="12.75">
      <c r="B7" s="99" t="s">
        <v>159</v>
      </c>
    </row>
    <row r="8" ht="12.75">
      <c r="B8" s="99" t="s">
        <v>160</v>
      </c>
    </row>
    <row r="9" ht="12.75">
      <c r="B9" s="99" t="s">
        <v>161</v>
      </c>
    </row>
    <row r="10" ht="12.75">
      <c r="B10" s="31" t="s">
        <v>150</v>
      </c>
    </row>
    <row r="11" ht="12.75">
      <c r="B11" s="31" t="s">
        <v>172</v>
      </c>
    </row>
    <row r="12" ht="12.75">
      <c r="B12" s="33"/>
    </row>
    <row r="13" ht="12.75">
      <c r="B13" s="100" t="s">
        <v>162</v>
      </c>
    </row>
    <row r="14" ht="12.75">
      <c r="B14" s="33"/>
    </row>
    <row r="15" ht="12.75">
      <c r="B15" s="33"/>
    </row>
    <row r="16" ht="12.75">
      <c r="B16" s="33"/>
    </row>
    <row r="52" spans="12:13" ht="12.75">
      <c r="L52" s="97"/>
      <c r="M52" s="98">
        <f>IF(L52="utz","mailto: L.Maasch@t-online.de","")</f>
      </c>
    </row>
  </sheetData>
  <sheetProtection password="DEA8" sheet="1" objects="1" scenarios="1"/>
  <hyperlinks>
    <hyperlink ref="B3" location="'E1'!A1" display="E1 Umrechnen von Längen-, Flächen- und Volumeneinheiten"/>
    <hyperlink ref="B6" location="'P1'!A1" display="P1 Direkte Proportionalität"/>
    <hyperlink ref="B10" location="Diagramm!A1" display="Diagramm - Übung zum Erstellen einer Tabelle und eines Diagramms"/>
    <hyperlink ref="B4" location="'E2'!A1" display="E2 Umrechnen von Größeneinheiten"/>
    <hyperlink ref="B5" location="'E3'!A1" display="E3 Umrechnen von Zeiteinheiten"/>
    <hyperlink ref="B7" location="'P2'!A1" display="P2 Umgekehrte Proportionalität"/>
    <hyperlink ref="B8" location="'D1'!A1" display="D1 Tabelle und Diagramm für direkte Proportionalität"/>
    <hyperlink ref="B9" location="'D2'!A1" display="D2 Tabelle und Diagramm für umgekehrte Proportionalität"/>
    <hyperlink ref="B11" location="Physik!A1" display="Physik - Auswertung von Messwertreihen mit direkter oder umgekehrter Proportionalität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B1:AJ18"/>
  <sheetViews>
    <sheetView showGridLines="0" workbookViewId="0" topLeftCell="A1">
      <selection activeCell="A1" sqref="A1"/>
    </sheetView>
  </sheetViews>
  <sheetFormatPr defaultColWidth="12" defaultRowHeight="12.75"/>
  <cols>
    <col min="1" max="1" width="2.83203125" style="0" customWidth="1"/>
    <col min="2" max="2" width="3.33203125" style="0" customWidth="1"/>
    <col min="3" max="6" width="8.83203125" style="0" customWidth="1"/>
    <col min="27" max="29" width="0" style="0" hidden="1" customWidth="1"/>
    <col min="30" max="30" width="5.83203125" style="0" hidden="1" customWidth="1"/>
    <col min="31" max="31" width="6.66015625" style="0" hidden="1" customWidth="1"/>
    <col min="32" max="36" width="5.83203125" style="0" hidden="1" customWidth="1"/>
    <col min="37" max="38" width="0" style="0" hidden="1" customWidth="1"/>
  </cols>
  <sheetData>
    <row r="1" spans="2:27" ht="15.75">
      <c r="B1" s="106" t="s">
        <v>165</v>
      </c>
      <c r="AA1">
        <v>0.0001</v>
      </c>
    </row>
    <row r="2" ht="13.5" thickBot="1"/>
    <row r="3" spans="3:30" ht="15" customHeight="1" thickBot="1">
      <c r="C3" s="105"/>
      <c r="D3" s="105"/>
      <c r="E3" s="105"/>
      <c r="F3" s="105"/>
      <c r="AA3" s="105"/>
      <c r="AB3" s="105"/>
      <c r="AC3" s="105"/>
      <c r="AD3" s="105"/>
    </row>
    <row r="4" spans="2:30" ht="15" customHeight="1" thickBot="1">
      <c r="B4" s="110" t="s">
        <v>166</v>
      </c>
      <c r="C4" s="107"/>
      <c r="D4" s="107"/>
      <c r="E4" s="107"/>
      <c r="F4" s="107"/>
      <c r="AA4" s="107"/>
      <c r="AB4" s="107"/>
      <c r="AC4" s="107"/>
      <c r="AD4" s="107"/>
    </row>
    <row r="5" spans="2:36" ht="15" customHeight="1">
      <c r="B5" s="109">
        <v>1</v>
      </c>
      <c r="C5" s="119"/>
      <c r="D5" s="119"/>
      <c r="E5" s="119"/>
      <c r="F5" s="119"/>
      <c r="AA5" s="119"/>
      <c r="AB5" s="11"/>
      <c r="AC5" s="11"/>
      <c r="AD5" s="11">
        <f aca="true" t="shared" si="0" ref="AD5:AD10">IF(OR(C5="",C5=0,C5="#",D5="",D5=0,D5="#"),"",IF($E$12="direkte",ROUND(C5/D5,$E$14),IF($E$12="indirekte",ROUND(D5*C5,$E$14),"")))</f>
      </c>
      <c r="AE5">
        <f aca="true" t="shared" si="1" ref="AE5:AE10">IF(OR(C5="",C5=0,C5="#",D5="",D5=0,D5="#"),"",IF($E$12="direkte",ROUND(D5/C5,$E$14),IF($E$12="indirekte",ROUND(C5*D5,$E$14),"")))</f>
      </c>
      <c r="AF5">
        <f aca="true" t="shared" si="2" ref="AF5:AF10">IF(OR($AD$11="",AD5="",AD5=0),"",IF($E$12="direkte",ROUND(C5/$AD$11,$E$13),IF($E$12="indirekte",ROUND($AD$11/C5,$E$13),"")))</f>
      </c>
      <c r="AG5">
        <f aca="true" t="shared" si="3" ref="AG5:AG10">IF(OR($AE$11="",AE5="",AE5=0),"",IF($E$12="direkte",ROUND(C5*$AE$11,$E$13),IF($E$12="indirekte",ROUND($AE$11/C5,$E$13),"")))</f>
      </c>
      <c r="AH5">
        <f aca="true" t="shared" si="4" ref="AH5:AH10">IF(OR(C5="#",D5="#"),1,IF(OR(C5=0,C5="",D5=0,D5=""),0,IF(OR(ABS(E5-ROUND(D5/C5,$E$14))&lt;$AA$1,ABS(E5-D5/C5)&lt;$AA$1,ABS(E5-ROUND(C5/D5,$E$14))&lt;$AA$1,ABS(E5-C5/D5)&lt;$AA$1),1,0)))</f>
        <v>0</v>
      </c>
      <c r="AI5">
        <f aca="true" t="shared" si="5" ref="AI5:AI10">IF(OR(C5="#",D5="#"),1,IF(OR(C5=0,C5="",D5="",D5=0),0,IF(OR(ABS(E5-ROUND(C5*D5,$E$14))&lt;$AA$1,ABS(E5-C5*D5)&lt;$AA$1),1,0)))</f>
        <v>0</v>
      </c>
      <c r="AJ5">
        <f aca="true" t="shared" si="6" ref="AJ5:AJ10">IF(OR(C5="#",D5="#"),1,IF(OR(AF5="",AG5=""),0,IF(OR(ABS(F5-AF5)&lt;$AA$1,ABS(F5-AG5)&lt;$AA$1),1,0)))</f>
        <v>0</v>
      </c>
    </row>
    <row r="6" spans="2:36" ht="15" customHeight="1">
      <c r="B6" s="108">
        <v>2</v>
      </c>
      <c r="C6" s="119"/>
      <c r="D6" s="119"/>
      <c r="E6" s="119"/>
      <c r="F6" s="119"/>
      <c r="AA6" s="119"/>
      <c r="AB6" s="11"/>
      <c r="AC6" s="11"/>
      <c r="AD6" s="11">
        <f t="shared" si="0"/>
      </c>
      <c r="AE6">
        <f t="shared" si="1"/>
      </c>
      <c r="AF6">
        <f t="shared" si="2"/>
      </c>
      <c r="AG6">
        <f t="shared" si="3"/>
      </c>
      <c r="AH6">
        <f t="shared" si="4"/>
        <v>0</v>
      </c>
      <c r="AI6">
        <f t="shared" si="5"/>
        <v>0</v>
      </c>
      <c r="AJ6">
        <f t="shared" si="6"/>
        <v>0</v>
      </c>
    </row>
    <row r="7" spans="2:36" ht="15" customHeight="1">
      <c r="B7" s="108">
        <v>3</v>
      </c>
      <c r="C7" s="119"/>
      <c r="D7" s="119"/>
      <c r="E7" s="119"/>
      <c r="F7" s="119"/>
      <c r="U7" s="11"/>
      <c r="V7" s="11"/>
      <c r="W7" s="11"/>
      <c r="X7" s="11"/>
      <c r="Y7" s="11"/>
      <c r="AA7" s="119"/>
      <c r="AB7" s="11"/>
      <c r="AC7" s="11"/>
      <c r="AD7" s="11">
        <f t="shared" si="0"/>
      </c>
      <c r="AE7">
        <f t="shared" si="1"/>
      </c>
      <c r="AF7">
        <f t="shared" si="2"/>
      </c>
      <c r="AG7">
        <f t="shared" si="3"/>
      </c>
      <c r="AH7">
        <f t="shared" si="4"/>
        <v>0</v>
      </c>
      <c r="AI7">
        <f t="shared" si="5"/>
        <v>0</v>
      </c>
      <c r="AJ7">
        <f t="shared" si="6"/>
        <v>0</v>
      </c>
    </row>
    <row r="8" spans="2:36" ht="15" customHeight="1">
      <c r="B8" s="108">
        <v>4</v>
      </c>
      <c r="C8" s="119"/>
      <c r="D8" s="119"/>
      <c r="E8" s="119"/>
      <c r="F8" s="119"/>
      <c r="U8" s="11"/>
      <c r="V8" s="11"/>
      <c r="W8" s="11"/>
      <c r="X8" s="11"/>
      <c r="Y8" s="11"/>
      <c r="AA8" s="119"/>
      <c r="AB8" s="11"/>
      <c r="AC8" s="11"/>
      <c r="AD8" s="11">
        <f t="shared" si="0"/>
      </c>
      <c r="AE8">
        <f t="shared" si="1"/>
      </c>
      <c r="AF8">
        <f t="shared" si="2"/>
      </c>
      <c r="AG8">
        <f t="shared" si="3"/>
      </c>
      <c r="AH8">
        <f t="shared" si="4"/>
        <v>0</v>
      </c>
      <c r="AI8">
        <f t="shared" si="5"/>
        <v>0</v>
      </c>
      <c r="AJ8">
        <f t="shared" si="6"/>
        <v>0</v>
      </c>
    </row>
    <row r="9" spans="2:36" ht="15" customHeight="1">
      <c r="B9" s="108">
        <v>5</v>
      </c>
      <c r="C9" s="119"/>
      <c r="D9" s="119"/>
      <c r="E9" s="119"/>
      <c r="F9" s="119"/>
      <c r="U9" s="11"/>
      <c r="V9" s="11"/>
      <c r="W9" s="11"/>
      <c r="X9" s="11"/>
      <c r="Y9" s="11"/>
      <c r="AA9" s="119"/>
      <c r="AB9" s="11"/>
      <c r="AC9" s="11"/>
      <c r="AD9" s="11">
        <f t="shared" si="0"/>
      </c>
      <c r="AE9">
        <f t="shared" si="1"/>
      </c>
      <c r="AF9">
        <f t="shared" si="2"/>
      </c>
      <c r="AG9">
        <f t="shared" si="3"/>
      </c>
      <c r="AH9">
        <f t="shared" si="4"/>
        <v>0</v>
      </c>
      <c r="AI9">
        <f t="shared" si="5"/>
        <v>0</v>
      </c>
      <c r="AJ9">
        <f t="shared" si="6"/>
        <v>0</v>
      </c>
    </row>
    <row r="10" spans="2:36" ht="15" customHeight="1">
      <c r="B10" s="108">
        <v>6</v>
      </c>
      <c r="C10" s="119"/>
      <c r="D10" s="119"/>
      <c r="E10" s="119"/>
      <c r="F10" s="119"/>
      <c r="U10" s="11"/>
      <c r="V10" s="11"/>
      <c r="W10" s="11"/>
      <c r="X10" s="11"/>
      <c r="Y10" s="11"/>
      <c r="AA10" s="119"/>
      <c r="AB10" s="11"/>
      <c r="AC10" s="11"/>
      <c r="AD10" s="11">
        <f t="shared" si="0"/>
      </c>
      <c r="AE10">
        <f t="shared" si="1"/>
      </c>
      <c r="AF10">
        <f t="shared" si="2"/>
      </c>
      <c r="AG10">
        <f t="shared" si="3"/>
      </c>
      <c r="AH10">
        <f t="shared" si="4"/>
        <v>0</v>
      </c>
      <c r="AI10">
        <f t="shared" si="5"/>
        <v>0</v>
      </c>
      <c r="AJ10">
        <f t="shared" si="6"/>
        <v>0</v>
      </c>
    </row>
    <row r="11" spans="4:31" ht="15" customHeight="1">
      <c r="D11" s="10" t="s">
        <v>167</v>
      </c>
      <c r="E11" s="94"/>
      <c r="U11" s="11"/>
      <c r="V11" s="11"/>
      <c r="W11" s="11"/>
      <c r="X11" s="11"/>
      <c r="Y11" s="11"/>
      <c r="AA11" s="94"/>
      <c r="AB11" s="11"/>
      <c r="AC11" s="11"/>
      <c r="AD11" s="11">
        <f>IF(AND(AD5="",AD6="",AD7="",AD8="",AD9="",AD10=""),"",ROUND(AVERAGE(AD5:AD10),$E$14))</f>
      </c>
      <c r="AE11" s="11">
        <f>IF(AND(AE5="",AE6="",AE7="",AE8="",AE9="",AE10=""),"",ROUND(AVERAGE(AE5:AE10),$E$14))</f>
      </c>
    </row>
    <row r="12" spans="3:30" ht="15" customHeight="1">
      <c r="C12" s="111"/>
      <c r="D12" s="112" t="s">
        <v>168</v>
      </c>
      <c r="E12" s="114"/>
      <c r="U12" s="11"/>
      <c r="V12" s="11"/>
      <c r="W12" s="11"/>
      <c r="X12" s="11"/>
      <c r="Y12" s="11"/>
      <c r="AA12" s="114"/>
      <c r="AB12" s="11"/>
      <c r="AC12" s="11"/>
      <c r="AD12" s="11"/>
    </row>
    <row r="13" spans="4:30" ht="15" customHeight="1">
      <c r="D13" s="117" t="str">
        <f>"Genauigkeitsstelle für "&amp;D3&amp;" :"</f>
        <v>Genauigkeitsstelle für  :</v>
      </c>
      <c r="E13" s="118"/>
      <c r="U13" s="11"/>
      <c r="V13" s="11"/>
      <c r="W13" s="11"/>
      <c r="X13" s="11"/>
      <c r="Y13" s="11"/>
      <c r="AA13" s="118"/>
      <c r="AB13" s="11"/>
      <c r="AC13" s="11"/>
      <c r="AD13" s="11"/>
    </row>
    <row r="14" spans="4:27" ht="15" customHeight="1">
      <c r="D14" s="117" t="str">
        <f>"Genauigkeitsstelle für "&amp;E3&amp;" :"</f>
        <v>Genauigkeitsstelle für  :</v>
      </c>
      <c r="E14" s="118"/>
      <c r="F14" s="116"/>
      <c r="G14" s="116"/>
      <c r="V14" s="11"/>
      <c r="W14" s="11"/>
      <c r="X14" s="11"/>
      <c r="Y14" s="11"/>
      <c r="AA14" s="118"/>
    </row>
    <row r="15" spans="3:25" ht="12.75">
      <c r="C15" s="115">
        <f>IF(OR(C5="",C6="",C7="",C8="",C9="",C10="",D5="",D6="",D7="",D8="",D9="",D10="",C5="#",C6="#",C7="#",C8="#",C9="#",C10="#",D5="#",D6="#",D7="#",D8="#",D9="#",D10="#"),"",IF(OR(C5=0,C6=0,C7=0,C8=0,C9=0,C10=0,D5=0,D6=0,D7=0,D8=0,D9=0,D10=0),"Bitte keine  0  als Messwert eingeben.",""))</f>
      </c>
      <c r="D15" s="116"/>
      <c r="F15" s="116"/>
      <c r="G15" s="116"/>
      <c r="V15" s="11"/>
      <c r="W15" s="11"/>
      <c r="X15" s="11"/>
      <c r="Y15" s="11"/>
    </row>
    <row r="16" spans="3:27" ht="12.75">
      <c r="C16" s="116"/>
      <c r="D16" s="116"/>
      <c r="E16" s="116">
        <f>IF(E12="andere","Bitte wiederhole das Experiment.",IF(AND(E12="direkte",OR(AH5=0,AH6=0,AH7=0,AH8=0,AH9=0,AH10=0)),"Bitte führe die Berechnung des Quotienten exakt aus.",IF(AND(E12="indirekte",OR(AI5=0,AI6=0,AI7=0,AI8=0,AI9=0,AI10=0)),"Bitte führe die Berechnung des Produktes exakt aus.","")))</f>
      </c>
      <c r="G16" s="116"/>
      <c r="V16" s="11"/>
      <c r="W16" s="11"/>
      <c r="X16" s="11"/>
      <c r="Y16" s="11"/>
      <c r="AA16" s="113" t="s">
        <v>170</v>
      </c>
    </row>
    <row r="17" spans="3:27" ht="12.75">
      <c r="C17" s="116"/>
      <c r="D17" s="116"/>
      <c r="E17" s="116"/>
      <c r="F17" s="116">
        <f>IF(OR(F5="",F6="",F7="",F8="",F9="",F10=""),"",IF(OR(AJ5=0,AJ6=0,AJ7=0,AJ8=0,AJ9=0,AJ10=0),"Bitte überprüfe die Korrekturberechnung.",""))</f>
      </c>
      <c r="G17" s="116"/>
      <c r="V17" s="11"/>
      <c r="W17" s="11"/>
      <c r="X17" s="11"/>
      <c r="Y17" s="11"/>
      <c r="AA17" s="113" t="s">
        <v>171</v>
      </c>
    </row>
    <row r="18" spans="2:27" ht="12.75">
      <c r="B18" s="31" t="s">
        <v>48</v>
      </c>
      <c r="V18" s="11"/>
      <c r="W18" s="11"/>
      <c r="X18" s="11"/>
      <c r="Y18" s="11"/>
      <c r="AA18" s="113" t="s">
        <v>169</v>
      </c>
    </row>
  </sheetData>
  <sheetProtection password="DEA8" sheet="1" objects="1" scenarios="1"/>
  <conditionalFormatting sqref="AA11 E11">
    <cfRule type="cellIs" priority="1" dxfId="1" operator="between" stopIfTrue="1">
      <formula>"$AD$11-$AA$1"</formula>
      <formula>"$AD$11+$AA$1"</formula>
    </cfRule>
  </conditionalFormatting>
  <dataValidations count="1">
    <dataValidation errorStyle="warning" type="list" allowBlank="1" showErrorMessage="1" errorTitle="Proportionalität" error="Bitte nur eine der gegebenen Angaben eintragen !" sqref="AA12 E12">
      <formula1>$AA$16:$AA$18</formula1>
    </dataValidation>
  </dataValidations>
  <hyperlinks>
    <hyperlink ref="B18" location="Inhalt!A1" display="Inhaltsübersicht"/>
  </hyperlinks>
  <printOptions/>
  <pageMargins left="0.75" right="0.75" top="1" bottom="1" header="0.4921259845" footer="0.4921259845"/>
  <pageSetup horizontalDpi="204" verticalDpi="204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P26"/>
  <sheetViews>
    <sheetView showGridLines="0" workbookViewId="0" topLeftCell="A1">
      <selection activeCell="I3" sqref="I3"/>
    </sheetView>
  </sheetViews>
  <sheetFormatPr defaultColWidth="12" defaultRowHeight="12.75"/>
  <cols>
    <col min="1" max="1" width="4.5" style="0" customWidth="1"/>
    <col min="2" max="2" width="8.66015625" style="0" customWidth="1"/>
    <col min="3" max="3" width="5.83203125" style="0" customWidth="1"/>
    <col min="4" max="4" width="6.83203125" style="0" customWidth="1"/>
    <col min="5" max="5" width="7.33203125" style="0" customWidth="1"/>
    <col min="6" max="6" width="5.16015625" style="0" customWidth="1"/>
    <col min="7" max="7" width="1.83203125" style="0" customWidth="1"/>
    <col min="8" max="8" width="7.83203125" style="0" customWidth="1"/>
    <col min="9" max="9" width="8" style="0" customWidth="1"/>
    <col min="10" max="10" width="12.83203125" style="0" customWidth="1"/>
    <col min="11" max="11" width="4.83203125" style="0" customWidth="1"/>
    <col min="12" max="12" width="3.83203125" style="0" customWidth="1"/>
    <col min="13" max="13" width="7.83203125" style="0" customWidth="1"/>
    <col min="14" max="14" width="8.332031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40" width="5.83203125" style="0" hidden="1" customWidth="1"/>
    <col min="41" max="41" width="13.83203125" style="0" hidden="1" customWidth="1"/>
    <col min="42" max="42" width="9.33203125" style="0" hidden="1" customWidth="1"/>
    <col min="43" max="52" width="0" style="0" hidden="1" customWidth="1"/>
  </cols>
  <sheetData>
    <row r="1" spans="2:42" ht="15.75">
      <c r="B1" s="9" t="s">
        <v>51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1"/>
      <c r="AB1" s="11">
        <v>0.0001</v>
      </c>
      <c r="AC1" s="11"/>
      <c r="AD1" s="11"/>
      <c r="AE1" s="11"/>
      <c r="AF1" s="11"/>
      <c r="AG1" s="11"/>
      <c r="AH1" s="11"/>
      <c r="AI1" s="11"/>
      <c r="AJ1" s="11"/>
      <c r="AK1" s="11"/>
      <c r="AL1" s="11">
        <f ca="1">HOUR(NOW())</f>
        <v>10</v>
      </c>
      <c r="AM1" s="11">
        <f ca="1">MINUTE(NOW())</f>
        <v>31</v>
      </c>
      <c r="AN1" s="12">
        <f ca="1">SECOND(NOW())</f>
        <v>39</v>
      </c>
      <c r="AO1" s="11"/>
      <c r="AP1" s="11" t="s">
        <v>0</v>
      </c>
    </row>
    <row r="2" spans="9:42" ht="12.75">
      <c r="I2" s="1" t="s">
        <v>1</v>
      </c>
      <c r="K2" s="1" t="s">
        <v>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>
        <f ca="1">HOUR(NOW())</f>
        <v>10</v>
      </c>
      <c r="AM2" s="11">
        <f ca="1">MINUTE(NOW())</f>
        <v>31</v>
      </c>
      <c r="AN2" s="12">
        <f ca="1">SECOND(NOW())</f>
        <v>39</v>
      </c>
      <c r="AO2" s="13">
        <f>TIME(AL2,AM2,AN2)</f>
        <v>0.43864583333333335</v>
      </c>
      <c r="AP2" s="11">
        <v>0.7983680555555556</v>
      </c>
    </row>
    <row r="3" spans="1:42" ht="12.75">
      <c r="A3" s="16" t="s">
        <v>6</v>
      </c>
      <c r="B3" s="23" t="s">
        <v>19</v>
      </c>
      <c r="C3" s="30" t="str">
        <f aca="true" t="shared" si="0" ref="C3:C12">AE3</f>
        <v>mm</v>
      </c>
      <c r="D3" s="3" t="s">
        <v>20</v>
      </c>
      <c r="E3" s="6">
        <f aca="true" t="shared" si="1" ref="E3:E12">AF3</f>
        <v>8.14</v>
      </c>
      <c r="F3" s="26" t="str">
        <f aca="true" t="shared" si="2" ref="F3:F12">AG3</f>
        <v>cm</v>
      </c>
      <c r="G3" s="2" t="s">
        <v>21</v>
      </c>
      <c r="I3" s="7"/>
      <c r="J3" s="21">
        <f>IF(ISERROR(K3),"Falscheingabe","")</f>
      </c>
      <c r="K3" s="4">
        <f aca="true" t="shared" si="3" ref="K3:K12">IF(I3="",0,IF(ABS(I3-AH3)&lt;$AB$1,1,0))</f>
        <v>0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1">
        <f aca="true" ca="1" t="shared" si="4" ref="AA3:AA8">ROUND(RAND()*2+1,0)</f>
        <v>1</v>
      </c>
      <c r="AB3" s="11" t="str">
        <f>HLOOKUP($AA$3,$AB$15:$AD$21,2)</f>
        <v>mm</v>
      </c>
      <c r="AC3" s="11">
        <f ca="1">ROUND(RAND()*8+1,2)</f>
        <v>7.56</v>
      </c>
      <c r="AD3" s="11" t="str">
        <f>HLOOKUP($AA$3,$AB$15:$AD$21,3)</f>
        <v>cm</v>
      </c>
      <c r="AE3" s="11" t="s">
        <v>22</v>
      </c>
      <c r="AF3" s="11">
        <v>8.14</v>
      </c>
      <c r="AG3" s="11" t="s">
        <v>23</v>
      </c>
      <c r="AH3" s="11">
        <f>AF3*10</f>
        <v>81.4</v>
      </c>
      <c r="AI3" s="11"/>
      <c r="AJ3" s="11"/>
      <c r="AK3" s="11"/>
      <c r="AL3" s="11">
        <f ca="1">HOUR(NOW())</f>
        <v>10</v>
      </c>
      <c r="AM3" s="11">
        <f ca="1">MINUTE(NOW())</f>
        <v>31</v>
      </c>
      <c r="AN3" s="12">
        <f ca="1">SECOND(NOW())</f>
        <v>39</v>
      </c>
      <c r="AO3" s="13">
        <f>TIME(AL3,AM3,AN3)</f>
        <v>0.43864583333333335</v>
      </c>
      <c r="AP3" s="11"/>
    </row>
    <row r="4" spans="1:42" ht="12.75">
      <c r="A4" s="17" t="s">
        <v>7</v>
      </c>
      <c r="B4" s="23" t="s">
        <v>19</v>
      </c>
      <c r="C4" s="30" t="str">
        <f t="shared" si="0"/>
        <v>dm²</v>
      </c>
      <c r="D4" s="3" t="s">
        <v>20</v>
      </c>
      <c r="E4" s="6">
        <f t="shared" si="1"/>
        <v>8.24</v>
      </c>
      <c r="F4" s="26" t="str">
        <f t="shared" si="2"/>
        <v>m²</v>
      </c>
      <c r="G4" s="2" t="s">
        <v>21</v>
      </c>
      <c r="I4" s="8"/>
      <c r="J4" s="21">
        <f aca="true" t="shared" si="5" ref="J4:J12">IF(ISERROR(K4),"Falscheingabe","")</f>
      </c>
      <c r="K4" s="4">
        <f t="shared" si="3"/>
        <v>0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1">
        <f ca="1" t="shared" si="4"/>
        <v>2</v>
      </c>
      <c r="AB4" s="11" t="str">
        <f>HLOOKUP($AA$4,$AB$15:$AD$21,4)</f>
        <v>cm²</v>
      </c>
      <c r="AC4" s="11">
        <f ca="1">ROUND(RAND()*8+1,2)</f>
        <v>2.77</v>
      </c>
      <c r="AD4" s="11" t="str">
        <f>HLOOKUP($AA$4,$AB$15:$AD$21,5)</f>
        <v>dm²</v>
      </c>
      <c r="AE4" s="11" t="s">
        <v>25</v>
      </c>
      <c r="AF4" s="11">
        <v>8.24</v>
      </c>
      <c r="AG4" s="11" t="s">
        <v>35</v>
      </c>
      <c r="AH4" s="11">
        <f>AF4*100</f>
        <v>824</v>
      </c>
      <c r="AI4" s="11"/>
      <c r="AJ4" s="11"/>
      <c r="AK4" s="11"/>
      <c r="AL4" s="11"/>
      <c r="AM4" s="14"/>
      <c r="AN4" s="14"/>
      <c r="AO4" s="11"/>
      <c r="AP4" s="11">
        <f>IF(AP2&gt;AP3,"",AP3-AP2)</f>
      </c>
    </row>
    <row r="5" spans="1:42" ht="12.75">
      <c r="A5" s="17" t="s">
        <v>8</v>
      </c>
      <c r="B5" s="23" t="s">
        <v>19</v>
      </c>
      <c r="C5" s="30" t="str">
        <f t="shared" si="0"/>
        <v>cm³</v>
      </c>
      <c r="D5" s="3" t="s">
        <v>20</v>
      </c>
      <c r="E5" s="6">
        <f t="shared" si="1"/>
        <v>0.66</v>
      </c>
      <c r="F5" s="26" t="str">
        <f t="shared" si="2"/>
        <v>dm³</v>
      </c>
      <c r="G5" s="2" t="s">
        <v>21</v>
      </c>
      <c r="I5" s="8"/>
      <c r="J5" s="21">
        <f t="shared" si="5"/>
      </c>
      <c r="K5" s="4">
        <f t="shared" si="3"/>
        <v>0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1">
        <f ca="1" t="shared" si="4"/>
        <v>2</v>
      </c>
      <c r="AB5" s="11" t="str">
        <f>HLOOKUP($AA$5,$AB$15:$AD$21,6)</f>
        <v>cm³</v>
      </c>
      <c r="AC5" s="11">
        <f ca="1">1-ROUND(RAND(),3)</f>
        <v>0.02400000000000002</v>
      </c>
      <c r="AD5" s="11" t="str">
        <f>HLOOKUP($AA$5,$AB$15:$AD$21,7)</f>
        <v>dm³</v>
      </c>
      <c r="AE5" s="11" t="s">
        <v>26</v>
      </c>
      <c r="AF5" s="11">
        <v>0.66</v>
      </c>
      <c r="AG5" s="11" t="s">
        <v>27</v>
      </c>
      <c r="AH5" s="11">
        <f>AF5*1000</f>
        <v>660</v>
      </c>
      <c r="AI5" s="11"/>
      <c r="AJ5" s="11"/>
      <c r="AK5" s="11"/>
      <c r="AL5" s="11"/>
      <c r="AM5" s="11"/>
      <c r="AN5" s="11"/>
      <c r="AO5" s="11"/>
      <c r="AP5" s="11"/>
    </row>
    <row r="6" spans="1:42" ht="12.75">
      <c r="A6" s="17" t="s">
        <v>9</v>
      </c>
      <c r="B6" s="23" t="s">
        <v>19</v>
      </c>
      <c r="C6" s="30" t="str">
        <f t="shared" si="0"/>
        <v>m</v>
      </c>
      <c r="D6" s="3" t="s">
        <v>20</v>
      </c>
      <c r="E6" s="6">
        <f t="shared" si="1"/>
        <v>98</v>
      </c>
      <c r="F6" s="26" t="str">
        <f t="shared" si="2"/>
        <v>dm</v>
      </c>
      <c r="G6" s="2" t="s">
        <v>21</v>
      </c>
      <c r="I6" s="8"/>
      <c r="J6" s="21">
        <f t="shared" si="5"/>
      </c>
      <c r="K6" s="4">
        <f t="shared" si="3"/>
        <v>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1">
        <f ca="1" t="shared" si="4"/>
        <v>3</v>
      </c>
      <c r="AB6" s="11" t="str">
        <f>HLOOKUP($AA$6,$AB$15:$AD$21,3)</f>
        <v>m</v>
      </c>
      <c r="AC6" s="11">
        <f ca="1">ROUND(RAND()*88+11,0)</f>
        <v>89</v>
      </c>
      <c r="AD6" s="11" t="str">
        <f>HLOOKUP($AA$6,$AB$15:$AD$21,2)</f>
        <v>dm</v>
      </c>
      <c r="AE6" s="11" t="s">
        <v>31</v>
      </c>
      <c r="AF6" s="11">
        <v>98</v>
      </c>
      <c r="AG6" s="11" t="s">
        <v>28</v>
      </c>
      <c r="AH6" s="11">
        <f>AF6/10</f>
        <v>9.8</v>
      </c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17" t="s">
        <v>10</v>
      </c>
      <c r="B7" s="23" t="s">
        <v>19</v>
      </c>
      <c r="C7" s="30" t="str">
        <f t="shared" si="0"/>
        <v>dm²</v>
      </c>
      <c r="D7" s="3" t="s">
        <v>20</v>
      </c>
      <c r="E7" s="6">
        <f t="shared" si="1"/>
        <v>297</v>
      </c>
      <c r="F7" s="26" t="str">
        <f t="shared" si="2"/>
        <v>cm²</v>
      </c>
      <c r="G7" s="2" t="s">
        <v>21</v>
      </c>
      <c r="I7" s="8"/>
      <c r="J7" s="21">
        <f t="shared" si="5"/>
      </c>
      <c r="K7" s="4">
        <f t="shared" si="3"/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1">
        <f ca="1" t="shared" si="4"/>
        <v>1</v>
      </c>
      <c r="AB7" s="11" t="str">
        <f>HLOOKUP($AA$7,$AB$15:$AD$21,5)</f>
        <v>cm²</v>
      </c>
      <c r="AC7" s="11">
        <f ca="1">ROUND(RAND()*988+11,0)</f>
        <v>469</v>
      </c>
      <c r="AD7" s="11" t="str">
        <f>HLOOKUP($AA$7,$AB$15:$AD$21,4)</f>
        <v>mm²</v>
      </c>
      <c r="AE7" s="11" t="s">
        <v>25</v>
      </c>
      <c r="AF7" s="11">
        <v>297</v>
      </c>
      <c r="AG7" s="11" t="s">
        <v>24</v>
      </c>
      <c r="AH7" s="11">
        <f>AF7/100</f>
        <v>2.97</v>
      </c>
      <c r="AI7" s="11"/>
      <c r="AJ7" s="11"/>
      <c r="AK7" s="11"/>
      <c r="AL7" s="11"/>
      <c r="AM7" s="11"/>
      <c r="AN7" s="11"/>
      <c r="AO7" s="11"/>
      <c r="AP7" s="11"/>
    </row>
    <row r="8" spans="1:42" ht="12.75">
      <c r="A8" s="17" t="s">
        <v>11</v>
      </c>
      <c r="B8" s="23" t="s">
        <v>19</v>
      </c>
      <c r="C8" s="30" t="str">
        <f t="shared" si="0"/>
        <v>dm³</v>
      </c>
      <c r="D8" s="3" t="s">
        <v>20</v>
      </c>
      <c r="E8" s="6">
        <f t="shared" si="1"/>
        <v>1126</v>
      </c>
      <c r="F8" s="26" t="str">
        <f t="shared" si="2"/>
        <v>cm³</v>
      </c>
      <c r="G8" s="2" t="s">
        <v>21</v>
      </c>
      <c r="I8" s="8"/>
      <c r="J8" s="21">
        <f t="shared" si="5"/>
      </c>
      <c r="K8" s="4">
        <f t="shared" si="3"/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1">
        <f ca="1" t="shared" si="4"/>
        <v>2</v>
      </c>
      <c r="AB8" s="11" t="str">
        <f>HLOOKUP($AA$8,$AB$15:$AD$21,7)</f>
        <v>dm³</v>
      </c>
      <c r="AC8" s="11">
        <f ca="1">ROUND(RAND()*9888+111,0)</f>
        <v>1348</v>
      </c>
      <c r="AD8" s="11" t="str">
        <f>HLOOKUP($AA$8,$AB$15:$AD$21,6)</f>
        <v>cm³</v>
      </c>
      <c r="AE8" s="11" t="s">
        <v>27</v>
      </c>
      <c r="AF8" s="11">
        <v>1126</v>
      </c>
      <c r="AG8" s="11" t="s">
        <v>26</v>
      </c>
      <c r="AH8" s="11">
        <f>AF8/1000</f>
        <v>1.126</v>
      </c>
      <c r="AI8" s="11"/>
      <c r="AJ8" s="11"/>
      <c r="AK8" s="11"/>
      <c r="AL8" s="11"/>
      <c r="AM8" s="11"/>
      <c r="AN8" s="11"/>
      <c r="AO8" s="11"/>
      <c r="AP8" s="11"/>
    </row>
    <row r="9" spans="1:42" ht="12.75">
      <c r="A9" s="17" t="s">
        <v>12</v>
      </c>
      <c r="B9" s="23" t="s">
        <v>19</v>
      </c>
      <c r="C9" s="30" t="str">
        <f t="shared" si="0"/>
        <v>m</v>
      </c>
      <c r="D9" s="3" t="s">
        <v>20</v>
      </c>
      <c r="E9" s="6">
        <f t="shared" si="1"/>
        <v>1.56</v>
      </c>
      <c r="F9" s="26" t="str">
        <f t="shared" si="2"/>
        <v>km</v>
      </c>
      <c r="G9" s="2" t="s">
        <v>21</v>
      </c>
      <c r="I9" s="8"/>
      <c r="J9" s="21">
        <f t="shared" si="5"/>
      </c>
      <c r="K9" s="4">
        <f t="shared" si="3"/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1"/>
      <c r="AB9" s="11" t="s">
        <v>31</v>
      </c>
      <c r="AC9" s="11">
        <f ca="1">ROUND(RAND()*8+1,2)</f>
        <v>7.47</v>
      </c>
      <c r="AD9" s="11" t="s">
        <v>32</v>
      </c>
      <c r="AE9" s="11" t="s">
        <v>31</v>
      </c>
      <c r="AF9" s="11">
        <v>1.56</v>
      </c>
      <c r="AG9" s="11" t="s">
        <v>32</v>
      </c>
      <c r="AH9" s="11">
        <f>AF9*1000</f>
        <v>1560</v>
      </c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17" t="s">
        <v>13</v>
      </c>
      <c r="B10" s="23" t="s">
        <v>19</v>
      </c>
      <c r="C10" s="30" t="str">
        <f t="shared" si="0"/>
        <v>km</v>
      </c>
      <c r="D10" s="3" t="s">
        <v>20</v>
      </c>
      <c r="E10" s="6">
        <f t="shared" si="1"/>
        <v>4245</v>
      </c>
      <c r="F10" s="26" t="str">
        <f t="shared" si="2"/>
        <v>m</v>
      </c>
      <c r="G10" s="2" t="s">
        <v>21</v>
      </c>
      <c r="I10" s="8"/>
      <c r="J10" s="21">
        <f t="shared" si="5"/>
      </c>
      <c r="K10" s="4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1"/>
      <c r="AB10" s="11" t="s">
        <v>32</v>
      </c>
      <c r="AC10" s="11">
        <f ca="1">ROUND(RAND()*9888+111,0)</f>
        <v>3593</v>
      </c>
      <c r="AD10" s="11" t="s">
        <v>31</v>
      </c>
      <c r="AE10" s="11" t="s">
        <v>32</v>
      </c>
      <c r="AF10" s="11">
        <v>4245</v>
      </c>
      <c r="AG10" s="11" t="s">
        <v>31</v>
      </c>
      <c r="AH10" s="11">
        <f>AF10/1000</f>
        <v>4.245</v>
      </c>
      <c r="AI10" s="11"/>
      <c r="AJ10" s="11"/>
      <c r="AK10" s="11"/>
      <c r="AL10" s="11"/>
      <c r="AM10" s="11"/>
      <c r="AN10" s="11"/>
      <c r="AO10" s="11"/>
      <c r="AP10" s="11"/>
    </row>
    <row r="11" spans="1:42" ht="12.75">
      <c r="A11" s="17" t="s">
        <v>14</v>
      </c>
      <c r="B11" s="23" t="s">
        <v>19</v>
      </c>
      <c r="C11" s="30" t="str">
        <f t="shared" si="0"/>
        <v>a</v>
      </c>
      <c r="D11" s="3" t="s">
        <v>20</v>
      </c>
      <c r="E11" s="6">
        <f t="shared" si="1"/>
        <v>3.56</v>
      </c>
      <c r="F11" s="26" t="str">
        <f t="shared" si="2"/>
        <v>ha</v>
      </c>
      <c r="G11" s="2" t="s">
        <v>21</v>
      </c>
      <c r="I11" s="8"/>
      <c r="J11" s="21">
        <f t="shared" si="5"/>
      </c>
      <c r="K11" s="4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1"/>
      <c r="AB11" s="11" t="s">
        <v>33</v>
      </c>
      <c r="AC11" s="11">
        <f ca="1">ROUND(RAND()*8+1,2)</f>
        <v>4.2</v>
      </c>
      <c r="AD11" s="11" t="s">
        <v>34</v>
      </c>
      <c r="AE11" s="11" t="s">
        <v>33</v>
      </c>
      <c r="AF11" s="11">
        <v>3.56</v>
      </c>
      <c r="AG11" s="11" t="s">
        <v>34</v>
      </c>
      <c r="AH11" s="11">
        <f>AF11*100</f>
        <v>356</v>
      </c>
      <c r="AI11" s="11"/>
      <c r="AJ11" s="11"/>
      <c r="AK11" s="11"/>
      <c r="AL11" s="11"/>
      <c r="AM11" s="11"/>
      <c r="AN11" s="11"/>
      <c r="AO11" s="11"/>
      <c r="AP11" s="11"/>
    </row>
    <row r="12" spans="1:42" ht="12.75">
      <c r="A12" s="17" t="s">
        <v>15</v>
      </c>
      <c r="B12" s="23" t="s">
        <v>19</v>
      </c>
      <c r="C12" s="30" t="str">
        <f t="shared" si="0"/>
        <v>ha</v>
      </c>
      <c r="D12" s="3" t="s">
        <v>20</v>
      </c>
      <c r="E12" s="6">
        <f t="shared" si="1"/>
        <v>521</v>
      </c>
      <c r="F12" s="26" t="str">
        <f t="shared" si="2"/>
        <v>a</v>
      </c>
      <c r="G12" s="2" t="s">
        <v>21</v>
      </c>
      <c r="I12" s="8"/>
      <c r="J12" s="21">
        <f t="shared" si="5"/>
      </c>
      <c r="K12" s="4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1"/>
      <c r="AB12" s="11" t="s">
        <v>34</v>
      </c>
      <c r="AC12" s="11">
        <f ca="1">ROUND(RAND()*988+11,0)</f>
        <v>377</v>
      </c>
      <c r="AD12" s="11" t="s">
        <v>33</v>
      </c>
      <c r="AE12" s="11" t="s">
        <v>34</v>
      </c>
      <c r="AF12" s="11">
        <v>521</v>
      </c>
      <c r="AG12" s="11" t="s">
        <v>33</v>
      </c>
      <c r="AH12" s="11">
        <f>AF12/100</f>
        <v>5.21</v>
      </c>
      <c r="AI12" s="11"/>
      <c r="AJ12" s="11"/>
      <c r="AK12" s="11"/>
      <c r="AL12" s="11"/>
      <c r="AM12" s="11"/>
      <c r="AN12" s="11"/>
      <c r="AO12" s="11"/>
      <c r="AP12" s="11"/>
    </row>
    <row r="13" spans="11:42" ht="12.75">
      <c r="K13" s="5">
        <f>AB13</f>
        <v>0</v>
      </c>
      <c r="L13" s="1" t="s">
        <v>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5">
        <f>SUM(K3:K12)</f>
        <v>0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2:42" ht="15">
      <c r="B14" s="31" t="s">
        <v>48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1"/>
      <c r="AB14" s="25">
        <f>IF(AB13="","",IF(AB13=10,AC14,IF(OR(AB13=8,AB13=9),AD14,AE14)))</f>
      </c>
      <c r="AC14" s="25" t="s">
        <v>16</v>
      </c>
      <c r="AD14" s="25" t="s">
        <v>17</v>
      </c>
      <c r="AE14" s="25" t="s">
        <v>18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1:42" ht="15.75">
      <c r="K15" s="24">
        <f>AB14</f>
      </c>
      <c r="L15" s="10" t="s">
        <v>4</v>
      </c>
      <c r="M15" s="22">
        <f>AP4</f>
      </c>
      <c r="N15" s="20" t="s">
        <v>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7"/>
      <c r="AB15" s="11">
        <v>1</v>
      </c>
      <c r="AC15" s="11">
        <v>2</v>
      </c>
      <c r="AD15" s="11">
        <v>3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7:42" ht="12.75">
      <c r="AA16" s="8"/>
      <c r="AB16" s="11" t="s">
        <v>22</v>
      </c>
      <c r="AC16" s="11" t="s">
        <v>23</v>
      </c>
      <c r="AD16" s="11" t="s">
        <v>28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7:42" ht="12.75">
      <c r="AA17" s="8"/>
      <c r="AB17" s="11" t="s">
        <v>23</v>
      </c>
      <c r="AC17" s="11" t="s">
        <v>28</v>
      </c>
      <c r="AD17" s="11" t="s">
        <v>31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7:42" ht="12.75">
      <c r="AA18" s="8"/>
      <c r="AB18" s="11" t="s">
        <v>29</v>
      </c>
      <c r="AC18" s="11" t="s">
        <v>24</v>
      </c>
      <c r="AD18" s="11" t="s">
        <v>25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27:42" ht="12.75">
      <c r="AA19" s="8"/>
      <c r="AB19" s="11" t="s">
        <v>24</v>
      </c>
      <c r="AC19" s="11" t="s">
        <v>25</v>
      </c>
      <c r="AD19" s="11" t="s">
        <v>35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27:42" ht="12.75">
      <c r="AA20" s="8"/>
      <c r="AB20" s="11" t="s">
        <v>36</v>
      </c>
      <c r="AC20" s="11" t="s">
        <v>26</v>
      </c>
      <c r="AD20" s="11" t="s">
        <v>27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27:42" ht="12.75">
      <c r="AA21" s="8"/>
      <c r="AB21" s="11" t="s">
        <v>26</v>
      </c>
      <c r="AC21" s="11" t="s">
        <v>27</v>
      </c>
      <c r="AD21" s="11" t="s">
        <v>30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27:42" ht="12.75">
      <c r="AA22" s="8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27:42" ht="12.75">
      <c r="AA23" s="8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27:42" ht="12.75">
      <c r="AA24" s="8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27:42" ht="12.75"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27:42" ht="12.75"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</sheetData>
  <sheetProtection password="DEA8" sheet="1" objects="1" scenarios="1"/>
  <conditionalFormatting sqref="J3:J12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3"/>
  <dimension ref="A1:AP26"/>
  <sheetViews>
    <sheetView showGridLines="0" workbookViewId="0" topLeftCell="A1">
      <selection activeCell="I3" sqref="I3"/>
    </sheetView>
  </sheetViews>
  <sheetFormatPr defaultColWidth="12" defaultRowHeight="12.75"/>
  <cols>
    <col min="1" max="1" width="4.5" style="0" customWidth="1"/>
    <col min="2" max="2" width="8.66015625" style="0" customWidth="1"/>
    <col min="3" max="3" width="5.83203125" style="0" customWidth="1"/>
    <col min="4" max="4" width="6.83203125" style="0" customWidth="1"/>
    <col min="5" max="5" width="7.33203125" style="0" customWidth="1"/>
    <col min="6" max="6" width="5.16015625" style="0" customWidth="1"/>
    <col min="7" max="7" width="1.83203125" style="0" customWidth="1"/>
    <col min="8" max="8" width="7.83203125" style="0" customWidth="1"/>
    <col min="9" max="9" width="8" style="0" customWidth="1"/>
    <col min="10" max="10" width="12.83203125" style="0" customWidth="1"/>
    <col min="11" max="11" width="4.83203125" style="0" customWidth="1"/>
    <col min="12" max="12" width="3.83203125" style="0" customWidth="1"/>
    <col min="13" max="13" width="7.83203125" style="0" customWidth="1"/>
    <col min="14" max="14" width="8.332031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40" width="5.83203125" style="0" hidden="1" customWidth="1"/>
    <col min="41" max="41" width="13.83203125" style="0" hidden="1" customWidth="1"/>
    <col min="42" max="42" width="9.33203125" style="0" hidden="1" customWidth="1"/>
    <col min="43" max="52" width="0" style="0" hidden="1" customWidth="1"/>
  </cols>
  <sheetData>
    <row r="1" spans="2:42" ht="15.75">
      <c r="B1" s="9" t="s">
        <v>50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1"/>
      <c r="AB1" s="11">
        <v>0.0001</v>
      </c>
      <c r="AC1" s="11"/>
      <c r="AD1" s="11"/>
      <c r="AE1" s="11"/>
      <c r="AF1" s="11"/>
      <c r="AG1" s="11"/>
      <c r="AH1" s="11"/>
      <c r="AI1" s="11"/>
      <c r="AJ1" s="11"/>
      <c r="AK1" s="11"/>
      <c r="AL1" s="11">
        <f ca="1">HOUR(NOW())</f>
        <v>10</v>
      </c>
      <c r="AM1" s="11">
        <f ca="1">MINUTE(NOW())</f>
        <v>31</v>
      </c>
      <c r="AN1" s="12">
        <f ca="1">SECOND(NOW())</f>
        <v>39</v>
      </c>
      <c r="AO1" s="11"/>
      <c r="AP1" s="11" t="s">
        <v>0</v>
      </c>
    </row>
    <row r="2" spans="9:42" ht="12.75">
      <c r="I2" s="1" t="s">
        <v>1</v>
      </c>
      <c r="K2" s="1" t="s">
        <v>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>
        <f ca="1">HOUR(NOW())</f>
        <v>10</v>
      </c>
      <c r="AM2" s="11">
        <f ca="1">MINUTE(NOW())</f>
        <v>31</v>
      </c>
      <c r="AN2" s="12">
        <f ca="1">SECOND(NOW())</f>
        <v>39</v>
      </c>
      <c r="AO2" s="13">
        <f>TIME(AL2,AM2,AN2)</f>
        <v>0.43864583333333335</v>
      </c>
      <c r="AP2" s="11">
        <v>0.798125</v>
      </c>
    </row>
    <row r="3" spans="1:42" ht="12.75">
      <c r="A3" s="16" t="s">
        <v>6</v>
      </c>
      <c r="B3" s="23" t="s">
        <v>19</v>
      </c>
      <c r="C3" s="30" t="str">
        <f aca="true" t="shared" si="0" ref="C3:C12">AE3</f>
        <v>mg</v>
      </c>
      <c r="D3" s="3" t="s">
        <v>20</v>
      </c>
      <c r="E3" s="6">
        <f aca="true" t="shared" si="1" ref="E3:E12">AF3</f>
        <v>1.7</v>
      </c>
      <c r="F3" s="26" t="str">
        <f aca="true" t="shared" si="2" ref="F3:F12">AG3</f>
        <v>g</v>
      </c>
      <c r="G3" s="2" t="s">
        <v>21</v>
      </c>
      <c r="I3" s="7"/>
      <c r="J3" s="21">
        <f>IF(ISERROR(K3),"Falscheingabe","")</f>
      </c>
      <c r="K3" s="4">
        <f aca="true" t="shared" si="3" ref="K3:K12">IF(I3="",0,IF(ABS(I3-AH3)&lt;$AB$1,1,0))</f>
        <v>0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1">
        <f aca="true" ca="1" t="shared" si="4" ref="AA3:AA12">ROUND(RAND()*2+1,0)</f>
        <v>3</v>
      </c>
      <c r="AB3" s="11" t="str">
        <f>HLOOKUP($AA$3,$AB$15:$AD$23,2)</f>
        <v>mg</v>
      </c>
      <c r="AC3" s="11">
        <f ca="1">ROUND(RAND()*8+1,1)</f>
        <v>2.6</v>
      </c>
      <c r="AD3" s="11" t="str">
        <f>HLOOKUP($AA$3,$AB$15:$AD$23,3)</f>
        <v>g</v>
      </c>
      <c r="AE3" s="11" t="s">
        <v>54</v>
      </c>
      <c r="AF3" s="11">
        <v>1.7</v>
      </c>
      <c r="AG3" s="11" t="s">
        <v>37</v>
      </c>
      <c r="AH3" s="11">
        <f>AF3*1000</f>
        <v>1700</v>
      </c>
      <c r="AI3" s="11"/>
      <c r="AJ3" s="11"/>
      <c r="AK3" s="11"/>
      <c r="AL3" s="11">
        <f ca="1">HOUR(NOW())</f>
        <v>10</v>
      </c>
      <c r="AM3" s="11">
        <f ca="1">MINUTE(NOW())</f>
        <v>31</v>
      </c>
      <c r="AN3" s="12">
        <f ca="1">SECOND(NOW())</f>
        <v>39</v>
      </c>
      <c r="AO3" s="13">
        <f>TIME(AL3,AM3,AN3)</f>
        <v>0.43864583333333335</v>
      </c>
      <c r="AP3" s="11"/>
    </row>
    <row r="4" spans="1:42" ht="12.75">
      <c r="A4" s="17" t="s">
        <v>7</v>
      </c>
      <c r="B4" s="23" t="s">
        <v>19</v>
      </c>
      <c r="C4" s="30" t="str">
        <f t="shared" si="0"/>
        <v>Pf</v>
      </c>
      <c r="D4" s="3" t="s">
        <v>20</v>
      </c>
      <c r="E4" s="6">
        <f t="shared" si="1"/>
        <v>5.17</v>
      </c>
      <c r="F4" s="26" t="str">
        <f t="shared" si="2"/>
        <v>DM</v>
      </c>
      <c r="G4" s="2" t="s">
        <v>21</v>
      </c>
      <c r="I4" s="8"/>
      <c r="J4" s="21">
        <f aca="true" t="shared" si="5" ref="J4:J12">IF(ISERROR(K4),"Falscheingabe","")</f>
      </c>
      <c r="K4" s="4">
        <f t="shared" si="3"/>
        <v>0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1">
        <f ca="1" t="shared" si="4"/>
        <v>2</v>
      </c>
      <c r="AB4" s="11" t="str">
        <f>HLOOKUP($AA$4,$AB$15:$AD$23,4)</f>
        <v>kg</v>
      </c>
      <c r="AC4" s="11">
        <f ca="1">ROUND(RAND()*8+1,2)</f>
        <v>7.49</v>
      </c>
      <c r="AD4" s="11" t="str">
        <f>HLOOKUP($AA$4,$AB$15:$AD$23,5)</f>
        <v>dt</v>
      </c>
      <c r="AE4" s="11" t="s">
        <v>52</v>
      </c>
      <c r="AF4" s="11">
        <v>5.17</v>
      </c>
      <c r="AG4" s="11" t="s">
        <v>53</v>
      </c>
      <c r="AH4" s="11">
        <f>AF4*100</f>
        <v>517</v>
      </c>
      <c r="AI4" s="11"/>
      <c r="AJ4" s="11"/>
      <c r="AK4" s="11"/>
      <c r="AL4" s="11"/>
      <c r="AM4" s="14"/>
      <c r="AN4" s="14"/>
      <c r="AO4" s="11"/>
      <c r="AP4" s="11">
        <f>IF(AP2&gt;AP3,"",AP3-AP2)</f>
      </c>
    </row>
    <row r="5" spans="1:42" ht="12.75">
      <c r="A5" s="17" t="s">
        <v>8</v>
      </c>
      <c r="B5" s="23" t="s">
        <v>19</v>
      </c>
      <c r="C5" s="30" t="str">
        <f t="shared" si="0"/>
        <v>kg</v>
      </c>
      <c r="D5" s="3" t="s">
        <v>20</v>
      </c>
      <c r="E5" s="6">
        <f t="shared" si="1"/>
        <v>7.6</v>
      </c>
      <c r="F5" s="26" t="str">
        <f t="shared" si="2"/>
        <v>t</v>
      </c>
      <c r="G5" s="2" t="s">
        <v>21</v>
      </c>
      <c r="I5" s="8"/>
      <c r="J5" s="21">
        <f t="shared" si="5"/>
      </c>
      <c r="K5" s="4">
        <f t="shared" si="3"/>
        <v>0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1">
        <f ca="1" t="shared" si="4"/>
        <v>1</v>
      </c>
      <c r="AB5" s="11" t="str">
        <f>HLOOKUP($AA$5,$AB$15:$AD$23,6)</f>
        <v>l</v>
      </c>
      <c r="AC5" s="11">
        <f ca="1">ROUND(RAND()*8+1,1)</f>
        <v>6.4</v>
      </c>
      <c r="AD5" s="11" t="str">
        <f>HLOOKUP($AA$5,$AB$15:$AD$23,7)</f>
        <v>m³</v>
      </c>
      <c r="AE5" s="11" t="s">
        <v>38</v>
      </c>
      <c r="AF5" s="11">
        <v>7.6</v>
      </c>
      <c r="AG5" s="11" t="s">
        <v>42</v>
      </c>
      <c r="AH5" s="11">
        <f>AF5*1000</f>
        <v>7600</v>
      </c>
      <c r="AI5" s="11"/>
      <c r="AJ5" s="11"/>
      <c r="AK5" s="11"/>
      <c r="AL5" s="11"/>
      <c r="AM5" s="11"/>
      <c r="AN5" s="11"/>
      <c r="AO5" s="11"/>
      <c r="AP5" s="11"/>
    </row>
    <row r="6" spans="1:42" ht="12.75">
      <c r="A6" s="17" t="s">
        <v>9</v>
      </c>
      <c r="B6" s="23" t="s">
        <v>19</v>
      </c>
      <c r="C6" s="30" t="str">
        <f t="shared" si="0"/>
        <v>dt</v>
      </c>
      <c r="D6" s="3" t="s">
        <v>20</v>
      </c>
      <c r="E6" s="6">
        <f t="shared" si="1"/>
        <v>5.4</v>
      </c>
      <c r="F6" s="26" t="str">
        <f t="shared" si="2"/>
        <v>t</v>
      </c>
      <c r="G6" s="2" t="s">
        <v>21</v>
      </c>
      <c r="I6" s="8"/>
      <c r="J6" s="21">
        <f t="shared" si="5"/>
      </c>
      <c r="K6" s="4">
        <f t="shared" si="3"/>
        <v>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1">
        <f ca="1" t="shared" si="4"/>
        <v>2</v>
      </c>
      <c r="AB6" s="11" t="str">
        <f>HLOOKUP($AA$6,$AB$15:$AD$23,8)</f>
        <v>dt</v>
      </c>
      <c r="AC6" s="11">
        <f ca="1">ROUND(RAND()*8+1,1)</f>
        <v>3.8</v>
      </c>
      <c r="AD6" s="11" t="str">
        <f>HLOOKUP($AA$6,$AB$15:$AD$23,9)</f>
        <v>t</v>
      </c>
      <c r="AE6" s="11" t="s">
        <v>41</v>
      </c>
      <c r="AF6" s="11">
        <v>5.4</v>
      </c>
      <c r="AG6" s="11" t="s">
        <v>42</v>
      </c>
      <c r="AH6" s="11">
        <f>AF6*10</f>
        <v>54</v>
      </c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17" t="s">
        <v>10</v>
      </c>
      <c r="B7" s="23" t="s">
        <v>19</v>
      </c>
      <c r="C7" s="30" t="str">
        <f t="shared" si="0"/>
        <v>g</v>
      </c>
      <c r="D7" s="3" t="s">
        <v>20</v>
      </c>
      <c r="E7" s="6">
        <f t="shared" si="1"/>
        <v>8991</v>
      </c>
      <c r="F7" s="26" t="str">
        <f t="shared" si="2"/>
        <v>mg</v>
      </c>
      <c r="G7" s="2" t="s">
        <v>21</v>
      </c>
      <c r="I7" s="8"/>
      <c r="J7" s="21">
        <f t="shared" si="5"/>
      </c>
      <c r="K7" s="4">
        <f t="shared" si="3"/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1">
        <f ca="1" t="shared" si="4"/>
        <v>2</v>
      </c>
      <c r="AB7" s="11" t="str">
        <f>HLOOKUP($AA$7,$AB$15:$AD$23,3)</f>
        <v>s</v>
      </c>
      <c r="AC7" s="11">
        <f ca="1">ROUND(RAND()*9888+111,0)</f>
        <v>2761</v>
      </c>
      <c r="AD7" s="11" t="str">
        <f>HLOOKUP($AA$7,$AB$15:$AD$23,2)</f>
        <v>ms</v>
      </c>
      <c r="AE7" s="11" t="s">
        <v>37</v>
      </c>
      <c r="AF7" s="11">
        <v>8991</v>
      </c>
      <c r="AG7" s="11" t="s">
        <v>54</v>
      </c>
      <c r="AH7" s="11">
        <f>AF7/1000</f>
        <v>8.991</v>
      </c>
      <c r="AI7" s="11"/>
      <c r="AJ7" s="11"/>
      <c r="AK7" s="11"/>
      <c r="AL7" s="11"/>
      <c r="AM7" s="11"/>
      <c r="AN7" s="11"/>
      <c r="AO7" s="11"/>
      <c r="AP7" s="11"/>
    </row>
    <row r="8" spans="1:42" ht="12.75">
      <c r="A8" s="17" t="s">
        <v>11</v>
      </c>
      <c r="B8" s="23" t="s">
        <v>19</v>
      </c>
      <c r="C8" s="30" t="str">
        <f t="shared" si="0"/>
        <v>dt</v>
      </c>
      <c r="D8" s="3" t="s">
        <v>20</v>
      </c>
      <c r="E8" s="6">
        <f t="shared" si="1"/>
        <v>2482</v>
      </c>
      <c r="F8" s="26" t="str">
        <f t="shared" si="2"/>
        <v>kg</v>
      </c>
      <c r="G8" s="2" t="s">
        <v>21</v>
      </c>
      <c r="I8" s="8"/>
      <c r="J8" s="21">
        <f t="shared" si="5"/>
      </c>
      <c r="K8" s="4">
        <f t="shared" si="3"/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1">
        <f ca="1" t="shared" si="4"/>
        <v>2</v>
      </c>
      <c r="AB8" s="11" t="str">
        <f>HLOOKUP($AA$8,$AB$15:$AD$23,5)</f>
        <v>dt</v>
      </c>
      <c r="AC8" s="11">
        <f ca="1">ROUND(RAND()*9888+111,0)</f>
        <v>428</v>
      </c>
      <c r="AD8" s="11" t="str">
        <f>HLOOKUP($AA$8,$AB$15:$AD$23,4)</f>
        <v>kg</v>
      </c>
      <c r="AE8" s="11" t="s">
        <v>41</v>
      </c>
      <c r="AF8" s="11">
        <v>2482</v>
      </c>
      <c r="AG8" s="11" t="s">
        <v>38</v>
      </c>
      <c r="AH8" s="11">
        <f>AF8/100</f>
        <v>24.82</v>
      </c>
      <c r="AI8" s="11"/>
      <c r="AJ8" s="11"/>
      <c r="AK8" s="11"/>
      <c r="AL8" s="11"/>
      <c r="AM8" s="11"/>
      <c r="AN8" s="11"/>
      <c r="AO8" s="11"/>
      <c r="AP8" s="11"/>
    </row>
    <row r="9" spans="1:42" ht="12.75">
      <c r="A9" s="17" t="s">
        <v>12</v>
      </c>
      <c r="B9" s="23" t="s">
        <v>19</v>
      </c>
      <c r="C9" s="30" t="str">
        <f t="shared" si="0"/>
        <v>m³</v>
      </c>
      <c r="D9" s="3" t="s">
        <v>20</v>
      </c>
      <c r="E9" s="6">
        <f t="shared" si="1"/>
        <v>5928</v>
      </c>
      <c r="F9" s="26" t="str">
        <f t="shared" si="2"/>
        <v>l</v>
      </c>
      <c r="G9" s="2" t="s">
        <v>21</v>
      </c>
      <c r="I9" s="8"/>
      <c r="J9" s="21">
        <f t="shared" si="5"/>
      </c>
      <c r="K9" s="4">
        <f t="shared" si="3"/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1">
        <f ca="1" t="shared" si="4"/>
        <v>2</v>
      </c>
      <c r="AB9" s="11" t="str">
        <f>HLOOKUP($AA$9,$AB$15:$AD$23,7)</f>
        <v>t</v>
      </c>
      <c r="AC9" s="11">
        <f ca="1">ROUND(RAND()*9888+111,0)</f>
        <v>5034</v>
      </c>
      <c r="AD9" s="11" t="str">
        <f>HLOOKUP($AA$9,$AB$15:$AD$23,6)</f>
        <v>kg</v>
      </c>
      <c r="AE9" s="11" t="s">
        <v>30</v>
      </c>
      <c r="AF9" s="11">
        <v>5928</v>
      </c>
      <c r="AG9" s="11" t="s">
        <v>39</v>
      </c>
      <c r="AH9" s="11">
        <f>AF9/1000</f>
        <v>5.928</v>
      </c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17" t="s">
        <v>13</v>
      </c>
      <c r="B10" s="23" t="s">
        <v>19</v>
      </c>
      <c r="C10" s="30" t="str">
        <f t="shared" si="0"/>
        <v>m</v>
      </c>
      <c r="D10" s="3" t="s">
        <v>20</v>
      </c>
      <c r="E10" s="6">
        <f t="shared" si="1"/>
        <v>85</v>
      </c>
      <c r="F10" s="26" t="str">
        <f t="shared" si="2"/>
        <v>dm</v>
      </c>
      <c r="G10" s="2" t="s">
        <v>21</v>
      </c>
      <c r="I10" s="8"/>
      <c r="J10" s="21">
        <f t="shared" si="5"/>
      </c>
      <c r="K10" s="4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1">
        <f ca="1" t="shared" si="4"/>
        <v>3</v>
      </c>
      <c r="AB10" s="11" t="str">
        <f>HLOOKUP($AA$10,$AB$15:$AD$23,9)</f>
        <v>m</v>
      </c>
      <c r="AC10" s="11">
        <f ca="1">ROUND(RAND()*88+11,0)</f>
        <v>90</v>
      </c>
      <c r="AD10" s="11" t="str">
        <f>HLOOKUP($AA$10,$AB$15:$AD$23,8)</f>
        <v>dm</v>
      </c>
      <c r="AE10" s="11" t="s">
        <v>31</v>
      </c>
      <c r="AF10" s="11">
        <v>85</v>
      </c>
      <c r="AG10" s="11" t="s">
        <v>28</v>
      </c>
      <c r="AH10" s="11">
        <f>AF10/10</f>
        <v>8.5</v>
      </c>
      <c r="AI10" s="11"/>
      <c r="AJ10" s="11"/>
      <c r="AK10" s="11"/>
      <c r="AL10" s="11"/>
      <c r="AM10" s="11"/>
      <c r="AN10" s="11"/>
      <c r="AO10" s="11"/>
      <c r="AP10" s="11"/>
    </row>
    <row r="11" spans="1:42" ht="12.75">
      <c r="A11" s="17" t="s">
        <v>14</v>
      </c>
      <c r="B11" s="23" t="s">
        <v>19</v>
      </c>
      <c r="C11" s="30" t="str">
        <f t="shared" si="0"/>
        <v>Pf</v>
      </c>
      <c r="D11" s="3" t="s">
        <v>20</v>
      </c>
      <c r="E11" s="6">
        <f t="shared" si="1"/>
        <v>0.7</v>
      </c>
      <c r="F11" s="26" t="str">
        <f t="shared" si="2"/>
        <v>DM</v>
      </c>
      <c r="G11" s="2" t="s">
        <v>21</v>
      </c>
      <c r="I11" s="8"/>
      <c r="J11" s="21">
        <f t="shared" si="5"/>
      </c>
      <c r="K11" s="4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1">
        <f ca="1" t="shared" si="4"/>
        <v>3</v>
      </c>
      <c r="AB11" s="11" t="str">
        <f>HLOOKUP($AA$4,$AB$15:$AD$23,4)</f>
        <v>kg</v>
      </c>
      <c r="AC11" s="11">
        <f ca="1">1-ROUND(RAND(),2)</f>
        <v>0.050000000000000044</v>
      </c>
      <c r="AD11" s="11" t="str">
        <f>HLOOKUP($AA$4,$AB$15:$AD$23,5)</f>
        <v>dt</v>
      </c>
      <c r="AE11" s="11" t="s">
        <v>52</v>
      </c>
      <c r="AF11" s="11">
        <v>0.7</v>
      </c>
      <c r="AG11" s="11" t="s">
        <v>53</v>
      </c>
      <c r="AH11" s="11">
        <f>AF11*100</f>
        <v>70</v>
      </c>
      <c r="AI11" s="11"/>
      <c r="AJ11" s="11"/>
      <c r="AK11" s="11"/>
      <c r="AL11" s="11"/>
      <c r="AM11" s="11"/>
      <c r="AN11" s="11"/>
      <c r="AO11" s="11"/>
      <c r="AP11" s="11"/>
    </row>
    <row r="12" spans="1:42" ht="12.75">
      <c r="A12" s="17" t="s">
        <v>15</v>
      </c>
      <c r="B12" s="23" t="s">
        <v>19</v>
      </c>
      <c r="C12" s="30" t="str">
        <f t="shared" si="0"/>
        <v>dt</v>
      </c>
      <c r="D12" s="3" t="s">
        <v>20</v>
      </c>
      <c r="E12" s="6">
        <f t="shared" si="1"/>
        <v>817</v>
      </c>
      <c r="F12" s="26" t="str">
        <f t="shared" si="2"/>
        <v>kg</v>
      </c>
      <c r="G12" s="2" t="s">
        <v>21</v>
      </c>
      <c r="I12" s="8"/>
      <c r="J12" s="21">
        <f t="shared" si="5"/>
      </c>
      <c r="K12" s="4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1">
        <f ca="1" t="shared" si="4"/>
        <v>1</v>
      </c>
      <c r="AB12" s="11" t="str">
        <f>HLOOKUP($AA$8,$AB$15:$AD$23,5)</f>
        <v>dt</v>
      </c>
      <c r="AC12" s="11">
        <f ca="1">ROUND(RAND()*988+111,0)</f>
        <v>857</v>
      </c>
      <c r="AD12" s="11" t="str">
        <f>HLOOKUP($AA$8,$AB$15:$AD$23,4)</f>
        <v>kg</v>
      </c>
      <c r="AE12" s="11" t="s">
        <v>41</v>
      </c>
      <c r="AF12" s="11">
        <v>817</v>
      </c>
      <c r="AG12" s="11" t="s">
        <v>38</v>
      </c>
      <c r="AH12" s="11">
        <f>AF12/100</f>
        <v>8.17</v>
      </c>
      <c r="AI12" s="11"/>
      <c r="AJ12" s="11"/>
      <c r="AK12" s="11"/>
      <c r="AL12" s="11"/>
      <c r="AM12" s="11"/>
      <c r="AN12" s="11"/>
      <c r="AO12" s="11"/>
      <c r="AP12" s="11"/>
    </row>
    <row r="13" spans="11:42" ht="12.75">
      <c r="K13" s="5">
        <f>AB13</f>
        <v>0</v>
      </c>
      <c r="L13" s="1" t="s">
        <v>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5">
        <f>SUM(K3:K12)</f>
        <v>0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2:42" ht="15">
      <c r="B14" s="31" t="s">
        <v>48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1"/>
      <c r="AB14" s="25">
        <f>IF(AB13="","",IF(AB13=10,AC14,IF(OR(AB13=8,AB13=9),AD14,AE14)))</f>
      </c>
      <c r="AC14" s="25" t="s">
        <v>16</v>
      </c>
      <c r="AD14" s="25" t="s">
        <v>17</v>
      </c>
      <c r="AE14" s="25" t="s">
        <v>18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1:42" ht="15.75">
      <c r="K15" s="24">
        <f>AB14</f>
      </c>
      <c r="L15" s="10" t="s">
        <v>4</v>
      </c>
      <c r="M15" s="22">
        <f>AP4</f>
      </c>
      <c r="N15" s="20" t="s">
        <v>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7"/>
      <c r="AB15" s="11">
        <v>1</v>
      </c>
      <c r="AC15" s="11">
        <v>2</v>
      </c>
      <c r="AD15" s="11">
        <v>3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7:42" ht="12.75">
      <c r="AA16" s="8"/>
      <c r="AB16" s="11" t="s">
        <v>43</v>
      </c>
      <c r="AC16" s="11" t="s">
        <v>55</v>
      </c>
      <c r="AD16" s="11" t="s">
        <v>54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7:42" ht="12.75">
      <c r="AA17" s="8"/>
      <c r="AB17" s="11" t="s">
        <v>39</v>
      </c>
      <c r="AC17" s="11" t="s">
        <v>44</v>
      </c>
      <c r="AD17" s="11" t="s">
        <v>37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7:42" ht="12.75">
      <c r="AA18" s="8"/>
      <c r="AB18" s="11" t="s">
        <v>39</v>
      </c>
      <c r="AC18" s="11" t="s">
        <v>38</v>
      </c>
      <c r="AD18" s="11" t="s">
        <v>52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27:42" ht="12.75">
      <c r="AA19" s="8"/>
      <c r="AB19" s="11" t="s">
        <v>40</v>
      </c>
      <c r="AC19" s="11" t="s">
        <v>41</v>
      </c>
      <c r="AD19" t="s">
        <v>53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27:42" ht="12.75">
      <c r="AA20" s="8"/>
      <c r="AB20" s="11" t="s">
        <v>39</v>
      </c>
      <c r="AC20" s="11" t="s">
        <v>38</v>
      </c>
      <c r="AD20" s="11" t="s">
        <v>37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27:42" ht="12.75">
      <c r="AA21" s="8"/>
      <c r="AB21" s="11" t="s">
        <v>30</v>
      </c>
      <c r="AC21" s="11" t="s">
        <v>42</v>
      </c>
      <c r="AD21" s="11" t="s">
        <v>38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27:42" ht="12.75">
      <c r="AA22" s="8"/>
      <c r="AB22" s="11" t="s">
        <v>40</v>
      </c>
      <c r="AC22" s="11" t="s">
        <v>41</v>
      </c>
      <c r="AD22" s="11" t="s">
        <v>28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27:42" ht="12.75">
      <c r="AA23" s="8"/>
      <c r="AB23" s="11" t="s">
        <v>30</v>
      </c>
      <c r="AC23" s="11" t="s">
        <v>42</v>
      </c>
      <c r="AD23" s="11" t="s">
        <v>31</v>
      </c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27:42" ht="12.75">
      <c r="AA24" s="8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27:42" ht="12.75"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27:42" ht="12.75"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</sheetData>
  <sheetProtection password="DEA8" sheet="1" objects="1" scenarios="1"/>
  <conditionalFormatting sqref="J3:J12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3"/>
  <dimension ref="A1:AP26"/>
  <sheetViews>
    <sheetView showGridLines="0" workbookViewId="0" topLeftCell="A1">
      <selection activeCell="I3" sqref="I3"/>
    </sheetView>
  </sheetViews>
  <sheetFormatPr defaultColWidth="12" defaultRowHeight="12.75"/>
  <cols>
    <col min="1" max="1" width="4.5" style="0" customWidth="1"/>
    <col min="2" max="2" width="8.66015625" style="0" customWidth="1"/>
    <col min="3" max="3" width="5.83203125" style="0" customWidth="1"/>
    <col min="4" max="4" width="6.83203125" style="0" customWidth="1"/>
    <col min="5" max="5" width="7.83203125" style="0" customWidth="1"/>
    <col min="6" max="6" width="5.16015625" style="0" customWidth="1"/>
    <col min="7" max="7" width="1.83203125" style="0" customWidth="1"/>
    <col min="8" max="8" width="7.83203125" style="0" customWidth="1"/>
    <col min="9" max="9" width="8" style="0" customWidth="1"/>
    <col min="10" max="10" width="12.83203125" style="0" customWidth="1"/>
    <col min="11" max="11" width="4.83203125" style="0" customWidth="1"/>
    <col min="12" max="12" width="3.83203125" style="0" customWidth="1"/>
    <col min="13" max="13" width="7.83203125" style="0" customWidth="1"/>
    <col min="14" max="14" width="8.332031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33" width="5.83203125" style="0" hidden="1" customWidth="1"/>
    <col min="34" max="34" width="9.66015625" style="0" hidden="1" customWidth="1"/>
    <col min="35" max="40" width="5.83203125" style="0" hidden="1" customWidth="1"/>
    <col min="41" max="41" width="13.83203125" style="0" hidden="1" customWidth="1"/>
    <col min="42" max="42" width="9.33203125" style="0" hidden="1" customWidth="1"/>
    <col min="43" max="52" width="0" style="0" hidden="1" customWidth="1"/>
  </cols>
  <sheetData>
    <row r="1" spans="2:42" ht="15.75">
      <c r="B1" s="9" t="s">
        <v>49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1"/>
      <c r="AB1" s="11">
        <v>0.0001</v>
      </c>
      <c r="AC1" s="11"/>
      <c r="AD1" s="11"/>
      <c r="AE1" s="11"/>
      <c r="AF1" s="11"/>
      <c r="AG1" s="11"/>
      <c r="AH1" s="11"/>
      <c r="AI1" s="11"/>
      <c r="AJ1" s="11"/>
      <c r="AK1" s="11"/>
      <c r="AL1" s="11">
        <f ca="1">HOUR(NOW())</f>
        <v>10</v>
      </c>
      <c r="AM1" s="11">
        <f ca="1">MINUTE(NOW())</f>
        <v>31</v>
      </c>
      <c r="AN1" s="12">
        <f ca="1">SECOND(NOW())</f>
        <v>39</v>
      </c>
      <c r="AO1" s="11"/>
      <c r="AP1" s="11" t="s">
        <v>0</v>
      </c>
    </row>
    <row r="2" spans="9:42" ht="12.75">
      <c r="I2" s="1" t="s">
        <v>1</v>
      </c>
      <c r="K2" s="1" t="s">
        <v>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>
        <f ca="1">HOUR(NOW())</f>
        <v>10</v>
      </c>
      <c r="AM2" s="11">
        <f ca="1">MINUTE(NOW())</f>
        <v>31</v>
      </c>
      <c r="AN2" s="12">
        <f ca="1">SECOND(NOW())</f>
        <v>39</v>
      </c>
      <c r="AO2" s="13">
        <f>TIME(AL2,AM2,AN2)</f>
        <v>0.43864583333333335</v>
      </c>
      <c r="AP2" s="11">
        <v>0.7978472222222223</v>
      </c>
    </row>
    <row r="3" spans="1:42" ht="12.75">
      <c r="A3" s="16" t="s">
        <v>6</v>
      </c>
      <c r="B3" s="23" t="s">
        <v>19</v>
      </c>
      <c r="C3" s="30" t="str">
        <f aca="true" t="shared" si="0" ref="C3:C12">AE3</f>
        <v>s</v>
      </c>
      <c r="D3" s="3" t="s">
        <v>20</v>
      </c>
      <c r="E3" s="6">
        <f aca="true" t="shared" si="1" ref="E3:E12">AF3</f>
        <v>9</v>
      </c>
      <c r="F3" s="26" t="str">
        <f aca="true" t="shared" si="2" ref="F3:F12">AG3</f>
        <v>min</v>
      </c>
      <c r="G3" s="2" t="s">
        <v>21</v>
      </c>
      <c r="I3" s="7"/>
      <c r="J3" s="21">
        <f>IF(ISERROR(K3),"Falscheingabe","")</f>
      </c>
      <c r="K3" s="4">
        <f aca="true" t="shared" si="3" ref="K3:K12">IF(I3="",0,IF(ABS(I3-AH3)&lt;$AB$1,1,0))</f>
        <v>0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1"/>
      <c r="AB3" s="11" t="s">
        <v>44</v>
      </c>
      <c r="AC3" s="11">
        <f ca="1">ROUND(RAND()*14+1,0)</f>
        <v>11</v>
      </c>
      <c r="AD3" s="11" t="s">
        <v>45</v>
      </c>
      <c r="AE3" s="11" t="s">
        <v>44</v>
      </c>
      <c r="AF3" s="11">
        <v>9</v>
      </c>
      <c r="AG3" s="11" t="s">
        <v>45</v>
      </c>
      <c r="AH3" s="11">
        <f>AF3*60</f>
        <v>540</v>
      </c>
      <c r="AI3" s="11"/>
      <c r="AJ3" s="11"/>
      <c r="AK3" s="11"/>
      <c r="AL3" s="11">
        <f ca="1">HOUR(NOW())</f>
        <v>10</v>
      </c>
      <c r="AM3" s="11">
        <f ca="1">MINUTE(NOW())</f>
        <v>31</v>
      </c>
      <c r="AN3" s="12">
        <f ca="1">SECOND(NOW())</f>
        <v>39</v>
      </c>
      <c r="AO3" s="13">
        <f>TIME(AL3,AM3,AN3)</f>
        <v>0.43864583333333335</v>
      </c>
      <c r="AP3" s="11"/>
    </row>
    <row r="4" spans="1:42" ht="12.75">
      <c r="A4" s="17" t="s">
        <v>7</v>
      </c>
      <c r="B4" s="23" t="s">
        <v>19</v>
      </c>
      <c r="C4" s="30" t="str">
        <f t="shared" si="0"/>
        <v>min</v>
      </c>
      <c r="D4" s="3" t="s">
        <v>20</v>
      </c>
      <c r="E4" s="6">
        <f t="shared" si="1"/>
        <v>3</v>
      </c>
      <c r="F4" s="26" t="str">
        <f t="shared" si="2"/>
        <v>h</v>
      </c>
      <c r="G4" s="2" t="s">
        <v>21</v>
      </c>
      <c r="I4" s="8"/>
      <c r="J4" s="21">
        <f aca="true" t="shared" si="4" ref="J4:J12">IF(ISERROR(K4),"Falscheingabe","")</f>
      </c>
      <c r="K4" s="4">
        <f t="shared" si="3"/>
        <v>0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1"/>
      <c r="AB4" s="11" t="s">
        <v>45</v>
      </c>
      <c r="AC4" s="11">
        <f ca="1">ROUND(RAND()*14+1,0)</f>
        <v>13</v>
      </c>
      <c r="AD4" s="11" t="s">
        <v>46</v>
      </c>
      <c r="AE4" s="11" t="s">
        <v>45</v>
      </c>
      <c r="AF4" s="11">
        <v>3</v>
      </c>
      <c r="AG4" s="11" t="s">
        <v>46</v>
      </c>
      <c r="AH4" s="11">
        <f>AF4*60</f>
        <v>180</v>
      </c>
      <c r="AI4" s="11"/>
      <c r="AJ4" s="11"/>
      <c r="AK4" s="11"/>
      <c r="AL4" s="11"/>
      <c r="AM4" s="14"/>
      <c r="AN4" s="14"/>
      <c r="AO4" s="11"/>
      <c r="AP4" s="11">
        <f>IF(AP2&gt;AP3,"",AP3-AP2)</f>
      </c>
    </row>
    <row r="5" spans="1:42" ht="12.75">
      <c r="A5" s="17" t="s">
        <v>8</v>
      </c>
      <c r="B5" s="23" t="s">
        <v>19</v>
      </c>
      <c r="C5" s="30" t="str">
        <f t="shared" si="0"/>
        <v>h</v>
      </c>
      <c r="D5" s="3" t="s">
        <v>20</v>
      </c>
      <c r="E5" s="6">
        <f t="shared" si="1"/>
        <v>9</v>
      </c>
      <c r="F5" s="26" t="str">
        <f t="shared" si="2"/>
        <v>d</v>
      </c>
      <c r="G5" s="2" t="s">
        <v>21</v>
      </c>
      <c r="I5" s="8"/>
      <c r="J5" s="21">
        <f t="shared" si="4"/>
      </c>
      <c r="K5" s="4">
        <f t="shared" si="3"/>
        <v>0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1"/>
      <c r="AB5" s="11" t="s">
        <v>46</v>
      </c>
      <c r="AC5" s="11">
        <f ca="1">ROUND(RAND()*9+1,0)</f>
        <v>6</v>
      </c>
      <c r="AD5" s="11" t="s">
        <v>47</v>
      </c>
      <c r="AE5" s="11" t="s">
        <v>46</v>
      </c>
      <c r="AF5" s="11">
        <v>9</v>
      </c>
      <c r="AG5" s="11" t="s">
        <v>47</v>
      </c>
      <c r="AH5" s="11">
        <f>AF5*24</f>
        <v>216</v>
      </c>
      <c r="AI5" s="11"/>
      <c r="AJ5" s="11"/>
      <c r="AK5" s="11"/>
      <c r="AL5" s="11"/>
      <c r="AM5" s="11"/>
      <c r="AN5" s="11"/>
      <c r="AO5" s="11"/>
      <c r="AP5" s="11"/>
    </row>
    <row r="6" spans="1:42" ht="12.75">
      <c r="A6" s="17" t="s">
        <v>9</v>
      </c>
      <c r="B6" s="23" t="s">
        <v>19</v>
      </c>
      <c r="C6" s="30" t="str">
        <f t="shared" si="0"/>
        <v>min</v>
      </c>
      <c r="D6" s="3" t="s">
        <v>20</v>
      </c>
      <c r="E6" s="6">
        <f t="shared" si="1"/>
        <v>600</v>
      </c>
      <c r="F6" s="26" t="str">
        <f t="shared" si="2"/>
        <v>s</v>
      </c>
      <c r="G6" s="2" t="s">
        <v>21</v>
      </c>
      <c r="I6" s="8"/>
      <c r="J6" s="21">
        <f t="shared" si="4"/>
      </c>
      <c r="K6" s="4">
        <f t="shared" si="3"/>
        <v>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1"/>
      <c r="AB6" s="11" t="s">
        <v>45</v>
      </c>
      <c r="AC6" s="11">
        <f ca="1">ROUND(RAND()*9+1,0)*60</f>
        <v>240</v>
      </c>
      <c r="AD6" s="11" t="s">
        <v>44</v>
      </c>
      <c r="AE6" s="11" t="s">
        <v>45</v>
      </c>
      <c r="AF6" s="11">
        <v>600</v>
      </c>
      <c r="AG6" s="11" t="s">
        <v>44</v>
      </c>
      <c r="AH6" s="11">
        <f>AF6/60</f>
        <v>10</v>
      </c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17" t="s">
        <v>10</v>
      </c>
      <c r="B7" s="23" t="s">
        <v>19</v>
      </c>
      <c r="C7" s="30" t="str">
        <f t="shared" si="0"/>
        <v>h</v>
      </c>
      <c r="D7" s="3" t="s">
        <v>20</v>
      </c>
      <c r="E7" s="6">
        <f t="shared" si="1"/>
        <v>60</v>
      </c>
      <c r="F7" s="26" t="str">
        <f t="shared" si="2"/>
        <v>min</v>
      </c>
      <c r="G7" s="2" t="s">
        <v>21</v>
      </c>
      <c r="I7" s="8"/>
      <c r="J7" s="21">
        <f t="shared" si="4"/>
      </c>
      <c r="K7" s="4">
        <f t="shared" si="3"/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1"/>
      <c r="AB7" s="11" t="s">
        <v>46</v>
      </c>
      <c r="AC7" s="11">
        <f ca="1">ROUND(RAND()*9+1,0)*60</f>
        <v>120</v>
      </c>
      <c r="AD7" s="11" t="s">
        <v>45</v>
      </c>
      <c r="AE7" s="11" t="s">
        <v>46</v>
      </c>
      <c r="AF7" s="11">
        <v>60</v>
      </c>
      <c r="AG7" s="11" t="s">
        <v>45</v>
      </c>
      <c r="AH7" s="11">
        <f>AF7/60</f>
        <v>1</v>
      </c>
      <c r="AI7" s="11"/>
      <c r="AJ7" s="11"/>
      <c r="AK7" s="11"/>
      <c r="AL7" s="11"/>
      <c r="AM7" s="11"/>
      <c r="AN7" s="11"/>
      <c r="AO7" s="11"/>
      <c r="AP7" s="11"/>
    </row>
    <row r="8" spans="1:42" ht="12.75">
      <c r="A8" s="17" t="s">
        <v>11</v>
      </c>
      <c r="B8" s="23" t="s">
        <v>19</v>
      </c>
      <c r="C8" s="30" t="str">
        <f t="shared" si="0"/>
        <v>d</v>
      </c>
      <c r="D8" s="3" t="s">
        <v>20</v>
      </c>
      <c r="E8" s="6">
        <f t="shared" si="1"/>
        <v>96</v>
      </c>
      <c r="F8" s="26" t="str">
        <f t="shared" si="2"/>
        <v>h</v>
      </c>
      <c r="G8" s="2" t="s">
        <v>21</v>
      </c>
      <c r="I8" s="8"/>
      <c r="J8" s="21">
        <f t="shared" si="4"/>
      </c>
      <c r="K8" s="4">
        <f t="shared" si="3"/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1"/>
      <c r="AB8" s="11" t="s">
        <v>47</v>
      </c>
      <c r="AC8" s="11">
        <f ca="1">ROUND(RAND()*9+1,0)*24</f>
        <v>192</v>
      </c>
      <c r="AD8" s="11" t="s">
        <v>46</v>
      </c>
      <c r="AE8" s="11" t="s">
        <v>47</v>
      </c>
      <c r="AF8" s="11">
        <v>96</v>
      </c>
      <c r="AG8" s="11" t="s">
        <v>46</v>
      </c>
      <c r="AH8" s="11">
        <f>AF8/24</f>
        <v>4</v>
      </c>
      <c r="AI8" s="11"/>
      <c r="AJ8" s="11"/>
      <c r="AK8" s="11"/>
      <c r="AL8" s="11"/>
      <c r="AM8" s="11"/>
      <c r="AN8" s="11"/>
      <c r="AO8" s="11"/>
      <c r="AP8" s="11"/>
    </row>
    <row r="9" spans="1:42" ht="12.75">
      <c r="A9" s="17" t="s">
        <v>12</v>
      </c>
      <c r="B9" s="23" t="s">
        <v>19</v>
      </c>
      <c r="C9" s="30" t="str">
        <f t="shared" si="0"/>
        <v>s</v>
      </c>
      <c r="D9" s="3" t="s">
        <v>20</v>
      </c>
      <c r="E9" s="6">
        <f t="shared" si="1"/>
        <v>5</v>
      </c>
      <c r="F9" s="26" t="str">
        <f t="shared" si="2"/>
        <v>h</v>
      </c>
      <c r="G9" s="2" t="s">
        <v>21</v>
      </c>
      <c r="I9" s="8"/>
      <c r="J9" s="21">
        <f t="shared" si="4"/>
      </c>
      <c r="K9" s="4">
        <f t="shared" si="3"/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1"/>
      <c r="AB9" s="11" t="s">
        <v>44</v>
      </c>
      <c r="AC9" s="11">
        <f ca="1">ROUND(RAND()*4+1,0)</f>
        <v>3</v>
      </c>
      <c r="AD9" s="11" t="s">
        <v>46</v>
      </c>
      <c r="AE9" s="11" t="s">
        <v>44</v>
      </c>
      <c r="AF9" s="11">
        <v>5</v>
      </c>
      <c r="AG9" s="11" t="s">
        <v>46</v>
      </c>
      <c r="AH9" s="11">
        <f>AF9*3600</f>
        <v>18000</v>
      </c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17" t="s">
        <v>13</v>
      </c>
      <c r="B10" s="23" t="s">
        <v>19</v>
      </c>
      <c r="C10" s="30" t="str">
        <f t="shared" si="0"/>
        <v>min</v>
      </c>
      <c r="D10" s="3" t="s">
        <v>20</v>
      </c>
      <c r="E10" s="27">
        <f t="shared" si="1"/>
        <v>0.5</v>
      </c>
      <c r="F10" s="26" t="str">
        <f t="shared" si="2"/>
        <v>h</v>
      </c>
      <c r="G10" s="2" t="s">
        <v>21</v>
      </c>
      <c r="I10" s="8"/>
      <c r="J10" s="21">
        <f t="shared" si="4"/>
      </c>
      <c r="K10" s="4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1">
        <f ca="1">ROUND(RAND()*2+1,0)</f>
        <v>2</v>
      </c>
      <c r="AB10" s="11" t="s">
        <v>45</v>
      </c>
      <c r="AC10" s="28">
        <f ca="1">ROUND(RAND()*9,0)+AA10*0.25</f>
        <v>3.5</v>
      </c>
      <c r="AD10" s="11" t="s">
        <v>46</v>
      </c>
      <c r="AE10" s="11" t="s">
        <v>45</v>
      </c>
      <c r="AF10" s="28">
        <v>0.5</v>
      </c>
      <c r="AG10" s="11" t="s">
        <v>46</v>
      </c>
      <c r="AH10" s="12">
        <f>AF10*60</f>
        <v>30</v>
      </c>
      <c r="AI10" s="11"/>
      <c r="AJ10" s="11"/>
      <c r="AK10" s="11"/>
      <c r="AL10" s="11"/>
      <c r="AM10" s="11"/>
      <c r="AN10" s="11"/>
      <c r="AO10" s="11"/>
      <c r="AP10" s="11"/>
    </row>
    <row r="11" spans="1:42" ht="12.75">
      <c r="A11" s="17" t="s">
        <v>14</v>
      </c>
      <c r="B11" s="23" t="s">
        <v>19</v>
      </c>
      <c r="C11" s="30" t="str">
        <f t="shared" si="0"/>
        <v>h</v>
      </c>
      <c r="D11" s="3" t="s">
        <v>20</v>
      </c>
      <c r="E11" s="6">
        <f t="shared" si="1"/>
        <v>7200</v>
      </c>
      <c r="F11" s="26" t="str">
        <f t="shared" si="2"/>
        <v>s</v>
      </c>
      <c r="G11" s="2" t="s">
        <v>21</v>
      </c>
      <c r="I11" s="8"/>
      <c r="J11" s="21">
        <f t="shared" si="4"/>
      </c>
      <c r="K11" s="4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1"/>
      <c r="AB11" s="11" t="s">
        <v>46</v>
      </c>
      <c r="AC11" s="11">
        <f ca="1">ROUND(RAND()*4+1,0)*3600</f>
        <v>3600</v>
      </c>
      <c r="AD11" s="11" t="s">
        <v>44</v>
      </c>
      <c r="AE11" s="11" t="s">
        <v>46</v>
      </c>
      <c r="AF11" s="11">
        <v>7200</v>
      </c>
      <c r="AG11" s="11" t="s">
        <v>44</v>
      </c>
      <c r="AH11" s="11">
        <f>AF11/3600</f>
        <v>2</v>
      </c>
      <c r="AI11" s="11"/>
      <c r="AJ11" s="11"/>
      <c r="AK11" s="11"/>
      <c r="AL11" s="11"/>
      <c r="AM11" s="11"/>
      <c r="AN11" s="11"/>
      <c r="AO11" s="11"/>
      <c r="AP11" s="11"/>
    </row>
    <row r="12" spans="1:42" ht="12.75">
      <c r="A12" s="17" t="s">
        <v>15</v>
      </c>
      <c r="B12" s="23" t="s">
        <v>19</v>
      </c>
      <c r="C12" s="30" t="str">
        <f t="shared" si="0"/>
        <v>h</v>
      </c>
      <c r="D12" s="3" t="s">
        <v>20</v>
      </c>
      <c r="E12" s="6">
        <f t="shared" si="1"/>
        <v>210</v>
      </c>
      <c r="F12" s="26" t="str">
        <f t="shared" si="2"/>
        <v>min</v>
      </c>
      <c r="G12" s="2" t="s">
        <v>21</v>
      </c>
      <c r="I12" s="29"/>
      <c r="J12" s="21">
        <f t="shared" si="4"/>
      </c>
      <c r="K12" s="4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1"/>
      <c r="AB12" s="11" t="s">
        <v>46</v>
      </c>
      <c r="AC12" s="11">
        <f ca="1">ROUND(RAND()*19+1,0)*15</f>
        <v>240</v>
      </c>
      <c r="AD12" s="11" t="s">
        <v>45</v>
      </c>
      <c r="AE12" s="11" t="s">
        <v>46</v>
      </c>
      <c r="AF12" s="11">
        <v>210</v>
      </c>
      <c r="AG12" s="11" t="s">
        <v>45</v>
      </c>
      <c r="AH12" s="28">
        <f>AF12/60</f>
        <v>3.5</v>
      </c>
      <c r="AI12" s="11"/>
      <c r="AJ12" s="11"/>
      <c r="AK12" s="11"/>
      <c r="AL12" s="11"/>
      <c r="AM12" s="11"/>
      <c r="AN12" s="11"/>
      <c r="AO12" s="11"/>
      <c r="AP12" s="11"/>
    </row>
    <row r="13" spans="11:42" ht="12.75">
      <c r="K13" s="5">
        <f>AB13</f>
        <v>0</v>
      </c>
      <c r="L13" s="1" t="s">
        <v>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5">
        <f>SUM(K3:K12)</f>
        <v>0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2:42" ht="15">
      <c r="B14" s="31" t="s">
        <v>48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1"/>
      <c r="AB14" s="25">
        <f>IF(AB13="","",IF(AB13=10,AC14,IF(OR(AB13=8,AB13=9),AD14,AE14)))</f>
      </c>
      <c r="AC14" s="25" t="s">
        <v>16</v>
      </c>
      <c r="AD14" s="25" t="s">
        <v>17</v>
      </c>
      <c r="AE14" s="25" t="s">
        <v>18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1:42" ht="15.75">
      <c r="K15" s="24">
        <f>AB14</f>
      </c>
      <c r="L15" s="10" t="s">
        <v>4</v>
      </c>
      <c r="M15" s="22">
        <f>AP4</f>
      </c>
      <c r="N15" s="20" t="s">
        <v>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7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7:42" ht="12.75">
      <c r="AA16" s="8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7:42" ht="12.75">
      <c r="AA17" s="8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7:42" ht="12.75">
      <c r="AA18" s="8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27:42" ht="12.75">
      <c r="AA19" s="8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27:42" ht="12.75">
      <c r="AA20" s="8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27:42" ht="12.75">
      <c r="AA21" s="8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27:42" ht="12.75">
      <c r="AA22" s="8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27:42" ht="12.75">
      <c r="AA23" s="8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27:42" ht="12.75">
      <c r="AA24" s="29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27:42" ht="12.75"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27:42" ht="12.75"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</sheetData>
  <sheetProtection password="DEA8" sheet="1" objects="1" scenarios="1"/>
  <conditionalFormatting sqref="J3:J12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4"/>
  <dimension ref="A1:AP68"/>
  <sheetViews>
    <sheetView showGridLines="0" workbookViewId="0" topLeftCell="A1">
      <selection activeCell="I3" sqref="I3"/>
    </sheetView>
  </sheetViews>
  <sheetFormatPr defaultColWidth="12" defaultRowHeight="12.75"/>
  <cols>
    <col min="1" max="1" width="2.83203125" style="0" customWidth="1"/>
    <col min="2" max="2" width="6.83203125" style="0" customWidth="1"/>
    <col min="3" max="3" width="3.33203125" style="0" customWidth="1"/>
    <col min="4" max="4" width="8" style="0" customWidth="1"/>
    <col min="5" max="5" width="6.83203125" style="0" customWidth="1"/>
    <col min="6" max="6" width="5.16015625" style="0" customWidth="1"/>
    <col min="7" max="7" width="1.171875" style="0" customWidth="1"/>
    <col min="8" max="8" width="20.83203125" style="0" customWidth="1"/>
    <col min="9" max="9" width="7.83203125" style="0" customWidth="1"/>
    <col min="10" max="10" width="12.83203125" style="0" customWidth="1"/>
    <col min="11" max="11" width="4.83203125" style="0" customWidth="1"/>
    <col min="12" max="12" width="3.33203125" style="0" customWidth="1"/>
    <col min="13" max="13" width="7.33203125" style="0" customWidth="1"/>
    <col min="14" max="14" width="7.832031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40" width="5.83203125" style="0" hidden="1" customWidth="1"/>
    <col min="41" max="41" width="13.83203125" style="0" hidden="1" customWidth="1"/>
    <col min="42" max="42" width="9.33203125" style="0" hidden="1" customWidth="1"/>
    <col min="43" max="52" width="0" style="0" hidden="1" customWidth="1"/>
  </cols>
  <sheetData>
    <row r="1" spans="2:42" ht="15.75">
      <c r="B1" s="9" t="s">
        <v>58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1"/>
      <c r="AB1" s="11">
        <v>0.0001</v>
      </c>
      <c r="AC1" s="11"/>
      <c r="AD1" s="11"/>
      <c r="AE1" s="11"/>
      <c r="AF1" s="11"/>
      <c r="AG1" s="11"/>
      <c r="AH1" s="11"/>
      <c r="AI1" s="11"/>
      <c r="AJ1" s="11"/>
      <c r="AK1" s="11"/>
      <c r="AL1" s="11">
        <f ca="1">HOUR(NOW())</f>
        <v>10</v>
      </c>
      <c r="AM1" s="11">
        <f ca="1">MINUTE(NOW())</f>
        <v>31</v>
      </c>
      <c r="AN1" s="12">
        <f ca="1">SECOND(NOW())</f>
        <v>39</v>
      </c>
      <c r="AO1" s="11"/>
      <c r="AP1" s="11" t="s">
        <v>0</v>
      </c>
    </row>
    <row r="2" spans="9:42" ht="12.75">
      <c r="I2" s="1" t="s">
        <v>1</v>
      </c>
      <c r="K2" s="1" t="s">
        <v>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>
        <f ca="1">HOUR(NOW())</f>
        <v>10</v>
      </c>
      <c r="AM2" s="11">
        <f ca="1">MINUTE(NOW())</f>
        <v>31</v>
      </c>
      <c r="AN2" s="12">
        <f ca="1">SECOND(NOW())</f>
        <v>39</v>
      </c>
      <c r="AO2" s="13">
        <f>TIME(AL2,AM2,AN2)</f>
        <v>0.43864583333333335</v>
      </c>
      <c r="AP2" s="11">
        <v>0.7975578703703704</v>
      </c>
    </row>
    <row r="3" spans="1:42" ht="12.75">
      <c r="A3" s="37" t="s">
        <v>6</v>
      </c>
      <c r="B3" s="6">
        <f>AE3</f>
        <v>4</v>
      </c>
      <c r="C3" s="26" t="s">
        <v>38</v>
      </c>
      <c r="D3" s="3" t="s">
        <v>56</v>
      </c>
      <c r="E3" s="39">
        <f>AF3</f>
        <v>20</v>
      </c>
      <c r="F3" s="26" t="s">
        <v>53</v>
      </c>
      <c r="H3" s="40" t="s">
        <v>69</v>
      </c>
      <c r="I3" s="7"/>
      <c r="J3" s="21">
        <f aca="true" t="shared" si="0" ref="J3:J12">IF(ISERROR(K3),"Falscheingabe","")</f>
      </c>
      <c r="K3" s="4">
        <f aca="true" t="shared" si="1" ref="K3:K12">IF(I3="",0,IF(ABS(I3-AH3)&lt;$AB$1,1,0))</f>
        <v>0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1">
        <f ca="1">ROUND(RAND()*8+2,0)</f>
        <v>5</v>
      </c>
      <c r="AB3" s="11">
        <f ca="1">ROUND(RAND()*12+3,0)</f>
        <v>14</v>
      </c>
      <c r="AC3" s="11">
        <f>AB3*AA3</f>
        <v>70</v>
      </c>
      <c r="AD3" s="11"/>
      <c r="AE3" s="11">
        <v>4</v>
      </c>
      <c r="AF3" s="11">
        <v>20</v>
      </c>
      <c r="AG3" s="11"/>
      <c r="AH3" s="11">
        <f>AF3/AE3</f>
        <v>5</v>
      </c>
      <c r="AI3" s="11"/>
      <c r="AJ3" s="11"/>
      <c r="AK3" s="11"/>
      <c r="AL3" s="11">
        <f ca="1">HOUR(NOW())</f>
        <v>10</v>
      </c>
      <c r="AM3" s="11">
        <f ca="1">MINUTE(NOW())</f>
        <v>31</v>
      </c>
      <c r="AN3" s="12">
        <f ca="1">SECOND(NOW())</f>
        <v>39</v>
      </c>
      <c r="AO3" s="13">
        <f>TIME(AL3,AM3,AN3)</f>
        <v>0.43864583333333335</v>
      </c>
      <c r="AP3" s="11"/>
    </row>
    <row r="4" spans="1:42" ht="12.75">
      <c r="A4" s="38"/>
      <c r="B4" s="23"/>
      <c r="C4" s="30"/>
      <c r="D4" s="70" t="s">
        <v>57</v>
      </c>
      <c r="E4" s="43">
        <f>AE4</f>
        <v>26</v>
      </c>
      <c r="F4" s="34" t="s">
        <v>59</v>
      </c>
      <c r="G4" s="36"/>
      <c r="H4" s="41"/>
      <c r="I4" s="8"/>
      <c r="J4" s="21">
        <f t="shared" si="0"/>
      </c>
      <c r="K4" s="4">
        <f t="shared" si="1"/>
        <v>0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1"/>
      <c r="AB4" s="11">
        <f ca="1">ROUND(RAND()*9+21,0)</f>
        <v>27</v>
      </c>
      <c r="AC4" s="11"/>
      <c r="AD4" s="11"/>
      <c r="AE4" s="11">
        <v>26</v>
      </c>
      <c r="AF4" s="11"/>
      <c r="AG4" s="11"/>
      <c r="AH4" s="11">
        <f>AE4*AH3</f>
        <v>130</v>
      </c>
      <c r="AI4" s="11"/>
      <c r="AJ4" s="11"/>
      <c r="AK4" s="11"/>
      <c r="AL4" s="11"/>
      <c r="AM4" s="14"/>
      <c r="AN4" s="14"/>
      <c r="AO4" s="11"/>
      <c r="AP4" s="11">
        <f>IF(AP2&gt;AP3,"",AP3-AP2)</f>
      </c>
    </row>
    <row r="5" spans="1:42" ht="12.75">
      <c r="A5" s="37" t="s">
        <v>7</v>
      </c>
      <c r="B5" s="6">
        <f>AE5</f>
        <v>12</v>
      </c>
      <c r="C5" s="26" t="s">
        <v>30</v>
      </c>
      <c r="D5" s="3" t="s">
        <v>60</v>
      </c>
      <c r="E5" s="39">
        <f>AF5</f>
        <v>84</v>
      </c>
      <c r="F5" s="26" t="s">
        <v>41</v>
      </c>
      <c r="H5" s="40" t="s">
        <v>70</v>
      </c>
      <c r="I5" s="8"/>
      <c r="J5" s="21">
        <f t="shared" si="0"/>
      </c>
      <c r="K5" s="4">
        <f t="shared" si="1"/>
        <v>0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1">
        <f ca="1">ROUND(RAND()*8+2,0)</f>
        <v>8</v>
      </c>
      <c r="AB5" s="11">
        <f ca="1">ROUND(RAND()*12+3,0)</f>
        <v>7</v>
      </c>
      <c r="AC5" s="11">
        <f>AB5*AA5</f>
        <v>56</v>
      </c>
      <c r="AD5" s="11"/>
      <c r="AE5" s="11">
        <v>12</v>
      </c>
      <c r="AF5" s="11">
        <v>84</v>
      </c>
      <c r="AG5" s="11"/>
      <c r="AH5" s="11">
        <f>AF5/AE5</f>
        <v>7</v>
      </c>
      <c r="AI5" s="11"/>
      <c r="AJ5" s="11"/>
      <c r="AK5" s="11"/>
      <c r="AL5" s="11"/>
      <c r="AM5" s="11"/>
      <c r="AN5" s="11"/>
      <c r="AO5" s="11"/>
      <c r="AP5" s="11"/>
    </row>
    <row r="6" spans="1:42" ht="12.75">
      <c r="A6" s="38"/>
      <c r="B6" s="23"/>
      <c r="C6" s="30"/>
      <c r="D6" s="70" t="s">
        <v>61</v>
      </c>
      <c r="E6" s="43">
        <f>AE6</f>
        <v>6.8</v>
      </c>
      <c r="F6" s="34" t="s">
        <v>62</v>
      </c>
      <c r="G6" s="36"/>
      <c r="H6" s="41"/>
      <c r="I6" s="8"/>
      <c r="J6" s="21">
        <f t="shared" si="0"/>
      </c>
      <c r="K6" s="4">
        <f t="shared" si="1"/>
        <v>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1"/>
      <c r="AB6" s="11">
        <f ca="1">ROUND(RAND()*7+2,1)</f>
        <v>2.9</v>
      </c>
      <c r="AC6" s="11"/>
      <c r="AD6" s="11"/>
      <c r="AE6" s="11">
        <v>6.8</v>
      </c>
      <c r="AF6" s="11"/>
      <c r="AG6" s="11"/>
      <c r="AH6" s="11">
        <f>AE6*AH5</f>
        <v>47.6</v>
      </c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37" t="s">
        <v>8</v>
      </c>
      <c r="B7" s="6">
        <f>AE7</f>
        <v>500</v>
      </c>
      <c r="C7" s="26" t="s">
        <v>31</v>
      </c>
      <c r="D7" s="3" t="s">
        <v>4</v>
      </c>
      <c r="E7" s="39">
        <f>AF7</f>
        <v>25</v>
      </c>
      <c r="F7" s="26" t="s">
        <v>44</v>
      </c>
      <c r="H7" s="40" t="s">
        <v>71</v>
      </c>
      <c r="I7" s="8"/>
      <c r="J7" s="21">
        <f t="shared" si="0"/>
      </c>
      <c r="K7" s="4">
        <f t="shared" si="1"/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1">
        <f ca="1">ROUND(RAND()*8+2,0)</f>
        <v>6</v>
      </c>
      <c r="AB7" s="11">
        <f ca="1">ROUND(RAND()*7+2,0)*100</f>
        <v>900</v>
      </c>
      <c r="AC7" s="11">
        <f>AB7/100*AA7</f>
        <v>54</v>
      </c>
      <c r="AD7" s="11"/>
      <c r="AE7" s="11">
        <v>500</v>
      </c>
      <c r="AF7" s="11">
        <v>25</v>
      </c>
      <c r="AG7" s="11"/>
      <c r="AH7" s="11">
        <f>AF7*100/AE7</f>
        <v>5</v>
      </c>
      <c r="AI7" s="11"/>
      <c r="AJ7" s="11"/>
      <c r="AK7" s="11"/>
      <c r="AL7" s="11"/>
      <c r="AM7" s="11"/>
      <c r="AN7" s="11"/>
      <c r="AO7" s="11"/>
      <c r="AP7" s="11"/>
    </row>
    <row r="8" spans="1:42" ht="12.75">
      <c r="A8" s="38"/>
      <c r="B8" s="23"/>
      <c r="C8" s="30"/>
      <c r="D8" s="70" t="s">
        <v>63</v>
      </c>
      <c r="E8" s="43">
        <f>AE8</f>
        <v>470</v>
      </c>
      <c r="F8" s="34" t="s">
        <v>64</v>
      </c>
      <c r="G8" s="36"/>
      <c r="H8" s="42"/>
      <c r="I8" s="8"/>
      <c r="J8" s="21">
        <f t="shared" si="0"/>
      </c>
      <c r="K8" s="4">
        <f t="shared" si="1"/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1"/>
      <c r="AB8" s="11">
        <f ca="1">ROUND(RAND()*7+2,1)*100</f>
        <v>900</v>
      </c>
      <c r="AC8" s="11"/>
      <c r="AD8" s="11"/>
      <c r="AE8" s="11">
        <v>470</v>
      </c>
      <c r="AF8" s="11"/>
      <c r="AG8" s="11"/>
      <c r="AH8" s="11">
        <f>AE8*AH7/100</f>
        <v>23.5</v>
      </c>
      <c r="AI8" s="11"/>
      <c r="AJ8" s="11"/>
      <c r="AK8" s="11"/>
      <c r="AL8" s="11"/>
      <c r="AM8" s="11"/>
      <c r="AN8" s="11"/>
      <c r="AO8" s="11"/>
      <c r="AP8" s="11"/>
    </row>
    <row r="9" spans="1:42" ht="12.75">
      <c r="A9" s="37" t="s">
        <v>9</v>
      </c>
      <c r="B9" s="6">
        <f>AE9</f>
        <v>2800</v>
      </c>
      <c r="C9" s="26" t="s">
        <v>32</v>
      </c>
      <c r="D9" s="3" t="s">
        <v>65</v>
      </c>
      <c r="E9" s="39">
        <f>AF9</f>
        <v>224</v>
      </c>
      <c r="F9" s="26" t="s">
        <v>39</v>
      </c>
      <c r="H9" s="35" t="s">
        <v>72</v>
      </c>
      <c r="I9" s="8"/>
      <c r="J9" s="21">
        <f t="shared" si="0"/>
      </c>
      <c r="K9" s="4">
        <f t="shared" si="1"/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1">
        <f ca="1">ROUND(RAND()*7+3,0)</f>
        <v>4</v>
      </c>
      <c r="AB9" s="11">
        <f ca="1">ROUND(RAND()*19+21,0)*100</f>
        <v>4000</v>
      </c>
      <c r="AC9" s="11">
        <f>AB9/100*AA9</f>
        <v>160</v>
      </c>
      <c r="AD9" s="11"/>
      <c r="AE9" s="11">
        <v>2800</v>
      </c>
      <c r="AF9" s="11">
        <v>224</v>
      </c>
      <c r="AG9" s="11"/>
      <c r="AH9" s="11">
        <f>AF9*100/AE9</f>
        <v>8</v>
      </c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44"/>
      <c r="B10" s="23"/>
      <c r="C10" s="30"/>
      <c r="D10" s="70" t="s">
        <v>67</v>
      </c>
      <c r="E10" s="43">
        <f>AE10</f>
        <v>4600</v>
      </c>
      <c r="F10" s="34" t="s">
        <v>66</v>
      </c>
      <c r="G10" s="36"/>
      <c r="H10" s="42"/>
      <c r="I10" s="8"/>
      <c r="J10" s="21">
        <f t="shared" si="0"/>
      </c>
      <c r="K10" s="4">
        <f t="shared" si="1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1"/>
      <c r="AB10" s="11">
        <f ca="1">ROUND(RAND()*19+41,0)*100</f>
        <v>5500</v>
      </c>
      <c r="AC10" s="11"/>
      <c r="AD10" s="11"/>
      <c r="AE10" s="11">
        <v>4600</v>
      </c>
      <c r="AF10" s="11"/>
      <c r="AG10" s="11"/>
      <c r="AH10" s="11">
        <f>AE10*AH9/100</f>
        <v>368</v>
      </c>
      <c r="AI10" s="11"/>
      <c r="AJ10" s="11"/>
      <c r="AK10" s="11"/>
      <c r="AL10" s="11"/>
      <c r="AM10" s="11"/>
      <c r="AN10" s="11"/>
      <c r="AO10" s="11"/>
      <c r="AP10" s="11"/>
    </row>
    <row r="11" spans="1:42" ht="12.75">
      <c r="A11" s="37" t="s">
        <v>10</v>
      </c>
      <c r="B11" s="6">
        <f>AE11</f>
        <v>30</v>
      </c>
      <c r="C11" s="26" t="s">
        <v>39</v>
      </c>
      <c r="D11" s="3" t="s">
        <v>56</v>
      </c>
      <c r="E11" s="39">
        <f>AF11</f>
        <v>36</v>
      </c>
      <c r="F11" s="26" t="s">
        <v>53</v>
      </c>
      <c r="H11" s="40" t="s">
        <v>73</v>
      </c>
      <c r="I11" s="8"/>
      <c r="J11" s="21">
        <f t="shared" si="0"/>
      </c>
      <c r="K11" s="4">
        <f t="shared" si="1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1">
        <f ca="1">ROUND(RAND()*10+5,0)</f>
        <v>10</v>
      </c>
      <c r="AB11" s="11">
        <f ca="1">ROUND(RAND()*7+2,0)*10</f>
        <v>80</v>
      </c>
      <c r="AC11" s="11">
        <f>AB11/10*AA11</f>
        <v>80</v>
      </c>
      <c r="AD11" s="11"/>
      <c r="AE11" s="11">
        <v>30</v>
      </c>
      <c r="AF11" s="11">
        <v>36</v>
      </c>
      <c r="AG11" s="11"/>
      <c r="AH11" s="11">
        <f>AF11*10/AE11</f>
        <v>12</v>
      </c>
      <c r="AI11" s="11"/>
      <c r="AJ11" s="11"/>
      <c r="AK11" s="11"/>
      <c r="AL11" s="11"/>
      <c r="AM11" s="11"/>
      <c r="AN11" s="11"/>
      <c r="AO11" s="11"/>
      <c r="AP11" s="11"/>
    </row>
    <row r="12" spans="1:42" ht="12.75">
      <c r="A12" s="18"/>
      <c r="B12" s="23"/>
      <c r="C12" s="30"/>
      <c r="D12" s="70" t="s">
        <v>57</v>
      </c>
      <c r="E12" s="43">
        <f>AE12</f>
        <v>160</v>
      </c>
      <c r="F12" s="34" t="s">
        <v>68</v>
      </c>
      <c r="G12" s="36"/>
      <c r="H12" s="42"/>
      <c r="I12" s="8"/>
      <c r="J12" s="21">
        <f t="shared" si="0"/>
      </c>
      <c r="K12" s="4">
        <f t="shared" si="1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1"/>
      <c r="AB12" s="11">
        <f ca="1">ROUND(RAND()*9+11,0)*10</f>
        <v>200</v>
      </c>
      <c r="AC12" s="11"/>
      <c r="AD12" s="11"/>
      <c r="AE12" s="11">
        <v>160</v>
      </c>
      <c r="AF12" s="11"/>
      <c r="AG12" s="11"/>
      <c r="AH12" s="11">
        <f>AE12*AH11/10</f>
        <v>192</v>
      </c>
      <c r="AI12" s="11"/>
      <c r="AJ12" s="11"/>
      <c r="AK12" s="11"/>
      <c r="AL12" s="11"/>
      <c r="AM12" s="11"/>
      <c r="AN12" s="11"/>
      <c r="AO12" s="11"/>
      <c r="AP12" s="11"/>
    </row>
    <row r="13" spans="11:42" ht="12.75">
      <c r="K13" s="5">
        <f>AB13</f>
        <v>0</v>
      </c>
      <c r="L13" s="1" t="s">
        <v>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5">
        <f>SUM(K3:K12)</f>
        <v>0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2:42" ht="15">
      <c r="B14" s="31" t="s">
        <v>48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1"/>
      <c r="AB14" s="25">
        <f>IF(AB13="","",IF(AB13=10,AC14,IF(OR(AB13=8,AB13=9),AD14,AE14)))</f>
      </c>
      <c r="AC14" s="25" t="s">
        <v>16</v>
      </c>
      <c r="AD14" s="25" t="s">
        <v>17</v>
      </c>
      <c r="AE14" s="25" t="s">
        <v>18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1:42" ht="15.75">
      <c r="K15" s="24">
        <f>AB14</f>
      </c>
      <c r="L15" s="10" t="s">
        <v>4</v>
      </c>
      <c r="M15" s="22">
        <f>AP4</f>
      </c>
      <c r="N15" s="20" t="s">
        <v>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7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7:42" ht="12.75">
      <c r="AA16" s="8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7:42" ht="12.75">
      <c r="AA17" s="8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7:42" ht="12.75">
      <c r="AA18" s="8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27:42" ht="12.75">
      <c r="AA19" s="8"/>
      <c r="AB19" s="11"/>
      <c r="AC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27:42" ht="12.75">
      <c r="AA20" s="8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27:42" ht="12.75">
      <c r="AA21" s="8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27:42" ht="12.75">
      <c r="AA22" s="8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27:42" ht="12.75">
      <c r="AA23" s="8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27:42" ht="12.75">
      <c r="AA24" s="8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27:42" ht="12.75"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27:42" ht="12.75"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9" ht="13.5" thickBot="1"/>
    <row r="30" spans="1:16" ht="15.75">
      <c r="A30" s="45"/>
      <c r="B30" s="46" t="s">
        <v>74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</row>
    <row r="31" spans="1:16" ht="12.7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</row>
    <row r="32" spans="1:16" ht="12.75">
      <c r="A32" s="49"/>
      <c r="B32" s="50"/>
      <c r="C32" s="50"/>
      <c r="D32" s="50"/>
      <c r="E32" s="50"/>
      <c r="F32" s="50"/>
      <c r="G32" s="50"/>
      <c r="H32" s="50"/>
      <c r="I32" s="52" t="s">
        <v>1</v>
      </c>
      <c r="J32" s="50"/>
      <c r="K32" s="52" t="s">
        <v>75</v>
      </c>
      <c r="L32" s="50"/>
      <c r="M32" s="50"/>
      <c r="N32" s="50"/>
      <c r="O32" s="50"/>
      <c r="P32" s="51"/>
    </row>
    <row r="33" spans="1:16" ht="12.75">
      <c r="A33" s="53" t="s">
        <v>6</v>
      </c>
      <c r="B33" s="6">
        <v>5</v>
      </c>
      <c r="C33" s="26" t="s">
        <v>38</v>
      </c>
      <c r="D33" s="54" t="s">
        <v>56</v>
      </c>
      <c r="E33" s="39">
        <v>20</v>
      </c>
      <c r="F33" s="26" t="s">
        <v>53</v>
      </c>
      <c r="G33" s="50"/>
      <c r="H33" s="40" t="s">
        <v>69</v>
      </c>
      <c r="I33" s="55">
        <v>4</v>
      </c>
      <c r="J33" s="50"/>
      <c r="K33" s="50" t="s">
        <v>76</v>
      </c>
      <c r="L33" s="50"/>
      <c r="M33" s="50"/>
      <c r="N33" s="50"/>
      <c r="O33" s="50"/>
      <c r="P33" s="51"/>
    </row>
    <row r="34" spans="1:16" ht="12.75">
      <c r="A34" s="56"/>
      <c r="B34" s="57"/>
      <c r="C34" s="30"/>
      <c r="D34" s="71" t="s">
        <v>57</v>
      </c>
      <c r="E34" s="43">
        <v>27</v>
      </c>
      <c r="F34" s="34" t="s">
        <v>59</v>
      </c>
      <c r="G34" s="58"/>
      <c r="H34" s="59"/>
      <c r="I34" s="60">
        <v>108</v>
      </c>
      <c r="J34" s="50"/>
      <c r="K34" s="61" t="s">
        <v>77</v>
      </c>
      <c r="L34" s="50"/>
      <c r="M34" s="50"/>
      <c r="N34" s="50"/>
      <c r="O34" s="50"/>
      <c r="P34" s="51"/>
    </row>
    <row r="35" spans="1:16" ht="12.7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2.75">
      <c r="A36" s="53" t="s">
        <v>7</v>
      </c>
      <c r="B36" s="6">
        <v>11</v>
      </c>
      <c r="C36" s="26" t="s">
        <v>30</v>
      </c>
      <c r="D36" s="54" t="s">
        <v>60</v>
      </c>
      <c r="E36" s="39">
        <v>99</v>
      </c>
      <c r="F36" s="26" t="s">
        <v>41</v>
      </c>
      <c r="G36" s="50"/>
      <c r="H36" s="40" t="s">
        <v>70</v>
      </c>
      <c r="I36" s="60">
        <v>9</v>
      </c>
      <c r="J36" s="50"/>
      <c r="K36" s="50" t="s">
        <v>78</v>
      </c>
      <c r="L36" s="50"/>
      <c r="M36" s="50"/>
      <c r="N36" s="50"/>
      <c r="O36" s="50"/>
      <c r="P36" s="51"/>
    </row>
    <row r="37" spans="1:16" ht="12.75">
      <c r="A37" s="56"/>
      <c r="B37" s="57"/>
      <c r="C37" s="30"/>
      <c r="D37" s="71" t="s">
        <v>61</v>
      </c>
      <c r="E37" s="43">
        <v>8.5</v>
      </c>
      <c r="F37" s="34" t="s">
        <v>62</v>
      </c>
      <c r="G37" s="58"/>
      <c r="H37" s="59"/>
      <c r="I37" s="60">
        <v>76.5</v>
      </c>
      <c r="J37" s="50"/>
      <c r="K37" s="61" t="s">
        <v>79</v>
      </c>
      <c r="L37" s="50"/>
      <c r="M37" s="50"/>
      <c r="N37" s="50"/>
      <c r="O37" s="50"/>
      <c r="P37" s="51"/>
    </row>
    <row r="38" spans="1:16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6" ht="12.75">
      <c r="A39" s="53" t="s">
        <v>8</v>
      </c>
      <c r="B39" s="6">
        <v>800</v>
      </c>
      <c r="C39" s="26" t="s">
        <v>31</v>
      </c>
      <c r="D39" s="54" t="s">
        <v>4</v>
      </c>
      <c r="E39" s="39">
        <v>56</v>
      </c>
      <c r="F39" s="26" t="s">
        <v>44</v>
      </c>
      <c r="G39" s="50"/>
      <c r="H39" s="40" t="s">
        <v>71</v>
      </c>
      <c r="I39" s="60">
        <v>7</v>
      </c>
      <c r="J39" s="50"/>
      <c r="K39" s="50" t="s">
        <v>80</v>
      </c>
      <c r="L39" s="50"/>
      <c r="M39" s="50"/>
      <c r="N39" s="62" t="s">
        <v>85</v>
      </c>
      <c r="O39" s="50"/>
      <c r="P39" s="51"/>
    </row>
    <row r="40" spans="1:16" ht="12.75">
      <c r="A40" s="56"/>
      <c r="B40" s="57"/>
      <c r="C40" s="30"/>
      <c r="D40" s="71" t="s">
        <v>63</v>
      </c>
      <c r="E40" s="43">
        <v>830</v>
      </c>
      <c r="F40" s="34" t="s">
        <v>64</v>
      </c>
      <c r="G40" s="58"/>
      <c r="H40" s="63"/>
      <c r="I40" s="60">
        <v>58.1</v>
      </c>
      <c r="J40" s="50"/>
      <c r="K40" s="61" t="s">
        <v>81</v>
      </c>
      <c r="L40" s="50"/>
      <c r="M40" s="50"/>
      <c r="N40" s="62" t="s">
        <v>86</v>
      </c>
      <c r="O40" s="50"/>
      <c r="P40" s="51"/>
    </row>
    <row r="41" spans="1:16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  <row r="42" spans="1:16" ht="12.75">
      <c r="A42" s="53" t="s">
        <v>9</v>
      </c>
      <c r="B42" s="6">
        <v>3600</v>
      </c>
      <c r="C42" s="26" t="s">
        <v>32</v>
      </c>
      <c r="D42" s="54" t="s">
        <v>65</v>
      </c>
      <c r="E42" s="39">
        <v>144</v>
      </c>
      <c r="F42" s="26" t="s">
        <v>39</v>
      </c>
      <c r="G42" s="50"/>
      <c r="H42" s="35" t="s">
        <v>72</v>
      </c>
      <c r="I42" s="60">
        <v>4</v>
      </c>
      <c r="J42" s="50"/>
      <c r="K42" s="50" t="s">
        <v>82</v>
      </c>
      <c r="L42" s="50"/>
      <c r="M42" s="50"/>
      <c r="N42" s="62" t="s">
        <v>84</v>
      </c>
      <c r="O42" s="50"/>
      <c r="P42" s="51"/>
    </row>
    <row r="43" spans="1:16" ht="12.75">
      <c r="A43" s="64"/>
      <c r="B43" s="57"/>
      <c r="C43" s="30"/>
      <c r="D43" s="71" t="s">
        <v>67</v>
      </c>
      <c r="E43" s="43">
        <v>6000</v>
      </c>
      <c r="F43" s="34" t="s">
        <v>66</v>
      </c>
      <c r="G43" s="58"/>
      <c r="H43" s="63"/>
      <c r="I43" s="60">
        <v>240</v>
      </c>
      <c r="J43" s="50"/>
      <c r="K43" s="61" t="s">
        <v>83</v>
      </c>
      <c r="L43" s="50"/>
      <c r="M43" s="50"/>
      <c r="N43" s="62" t="s">
        <v>87</v>
      </c>
      <c r="O43" s="50"/>
      <c r="P43" s="51"/>
    </row>
    <row r="44" spans="1:16" ht="12.7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6" ht="12.75">
      <c r="A45" s="53" t="s">
        <v>10</v>
      </c>
      <c r="B45" s="6">
        <v>70</v>
      </c>
      <c r="C45" s="26" t="s">
        <v>39</v>
      </c>
      <c r="D45" s="54" t="s">
        <v>56</v>
      </c>
      <c r="E45" s="39">
        <v>91</v>
      </c>
      <c r="F45" s="26" t="s">
        <v>53</v>
      </c>
      <c r="G45" s="50"/>
      <c r="H45" s="40" t="s">
        <v>73</v>
      </c>
      <c r="I45" s="60">
        <v>13</v>
      </c>
      <c r="J45" s="50"/>
      <c r="K45" s="50" t="s">
        <v>88</v>
      </c>
      <c r="L45" s="50"/>
      <c r="M45" s="50"/>
      <c r="N45" s="62" t="s">
        <v>91</v>
      </c>
      <c r="O45" s="50"/>
      <c r="P45" s="51"/>
    </row>
    <row r="46" spans="1:16" ht="12.75">
      <c r="A46" s="65"/>
      <c r="B46" s="57"/>
      <c r="C46" s="30"/>
      <c r="D46" s="71" t="s">
        <v>57</v>
      </c>
      <c r="E46" s="43">
        <v>180</v>
      </c>
      <c r="F46" s="34" t="s">
        <v>68</v>
      </c>
      <c r="G46" s="58"/>
      <c r="H46" s="63"/>
      <c r="I46" s="60">
        <v>234</v>
      </c>
      <c r="J46" s="50"/>
      <c r="K46" s="61" t="s">
        <v>89</v>
      </c>
      <c r="L46" s="50"/>
      <c r="M46" s="50"/>
      <c r="N46" s="62" t="s">
        <v>90</v>
      </c>
      <c r="O46" s="50"/>
      <c r="P46" s="51"/>
    </row>
    <row r="47" spans="1:16" ht="12.7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6" ht="13.5" thickBo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 t="s">
        <v>92</v>
      </c>
      <c r="O48" s="67"/>
      <c r="P48" s="69"/>
    </row>
    <row r="50" ht="15.75">
      <c r="C50" s="9" t="s">
        <v>120</v>
      </c>
    </row>
    <row r="51" ht="13.5" thickBot="1"/>
    <row r="52" spans="4:8" ht="15.75">
      <c r="D52" s="84" t="s">
        <v>121</v>
      </c>
      <c r="E52" s="84" t="s">
        <v>0</v>
      </c>
      <c r="H52" s="84" t="s">
        <v>122</v>
      </c>
    </row>
    <row r="53" spans="4:8" ht="16.5" thickBot="1">
      <c r="D53" s="85" t="s">
        <v>123</v>
      </c>
      <c r="E53" s="85" t="s">
        <v>124</v>
      </c>
      <c r="H53" s="85" t="s">
        <v>125</v>
      </c>
    </row>
    <row r="54" spans="4:8" ht="15.75">
      <c r="D54" s="86">
        <v>100</v>
      </c>
      <c r="E54" s="86">
        <v>20</v>
      </c>
      <c r="H54" s="90">
        <v>5</v>
      </c>
    </row>
    <row r="55" spans="4:8" ht="15.75">
      <c r="D55" s="87">
        <v>200</v>
      </c>
      <c r="E55" s="87">
        <v>40</v>
      </c>
      <c r="H55" s="90">
        <v>5</v>
      </c>
    </row>
    <row r="56" spans="4:8" ht="15.75">
      <c r="D56" s="87">
        <v>300</v>
      </c>
      <c r="E56" s="87">
        <v>60</v>
      </c>
      <c r="H56" s="90">
        <v>5</v>
      </c>
    </row>
    <row r="57" spans="4:8" ht="15.75">
      <c r="D57" s="87">
        <v>400</v>
      </c>
      <c r="E57" s="87">
        <v>80</v>
      </c>
      <c r="H57" s="90">
        <v>5</v>
      </c>
    </row>
    <row r="58" spans="4:8" ht="15.75">
      <c r="D58" s="87">
        <v>500</v>
      </c>
      <c r="E58" s="87">
        <v>100</v>
      </c>
      <c r="H58" s="90">
        <v>5</v>
      </c>
    </row>
    <row r="60" ht="15.75">
      <c r="C60" s="88" t="s">
        <v>163</v>
      </c>
    </row>
    <row r="61" ht="15.75">
      <c r="C61" s="89" t="s">
        <v>126</v>
      </c>
    </row>
    <row r="62" ht="15.75">
      <c r="C62" s="88" t="s">
        <v>127</v>
      </c>
    </row>
    <row r="63" ht="15.75">
      <c r="C63" s="88" t="s">
        <v>138</v>
      </c>
    </row>
    <row r="64" ht="15.75">
      <c r="C64" s="88" t="s">
        <v>128</v>
      </c>
    </row>
    <row r="65" ht="15.75">
      <c r="C65" s="88" t="s">
        <v>137</v>
      </c>
    </row>
    <row r="66" ht="15.75">
      <c r="C66" s="89"/>
    </row>
    <row r="68" ht="15.75">
      <c r="C68" s="89"/>
    </row>
  </sheetData>
  <sheetProtection password="DEA8" sheet="1" objects="1" scenarios="1"/>
  <conditionalFormatting sqref="J3:J12">
    <cfRule type="cellIs" priority="1" dxfId="0" operator="equal" stopIfTrue="1">
      <formula>"Falscheingabe"</formula>
    </cfRule>
  </conditionalFormatting>
  <hyperlinks>
    <hyperlink ref="N48" location="'P1'!A1" display="zurück"/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5"/>
  <dimension ref="A1:AP68"/>
  <sheetViews>
    <sheetView showGridLines="0" workbookViewId="0" topLeftCell="A1">
      <selection activeCell="I3" sqref="I3"/>
    </sheetView>
  </sheetViews>
  <sheetFormatPr defaultColWidth="12" defaultRowHeight="12.75"/>
  <cols>
    <col min="1" max="1" width="2.83203125" style="0" customWidth="1"/>
    <col min="2" max="2" width="5.83203125" style="0" customWidth="1"/>
    <col min="3" max="3" width="4" style="0" customWidth="1"/>
    <col min="4" max="4" width="9.83203125" style="0" customWidth="1"/>
    <col min="5" max="5" width="5.83203125" style="0" customWidth="1"/>
    <col min="6" max="6" width="6.83203125" style="0" customWidth="1"/>
    <col min="7" max="7" width="1.171875" style="0" customWidth="1"/>
    <col min="8" max="8" width="17.66015625" style="0" customWidth="1"/>
    <col min="9" max="9" width="7.83203125" style="0" customWidth="1"/>
    <col min="10" max="10" width="12.83203125" style="0" customWidth="1"/>
    <col min="11" max="11" width="4.83203125" style="0" customWidth="1"/>
    <col min="12" max="12" width="3.33203125" style="0" customWidth="1"/>
    <col min="13" max="13" width="7.33203125" style="0" customWidth="1"/>
    <col min="14" max="14" width="7.832031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40" width="5.83203125" style="0" hidden="1" customWidth="1"/>
    <col min="41" max="41" width="13.83203125" style="0" hidden="1" customWidth="1"/>
    <col min="42" max="42" width="9.33203125" style="0" hidden="1" customWidth="1"/>
    <col min="43" max="52" width="0" style="0" hidden="1" customWidth="1"/>
  </cols>
  <sheetData>
    <row r="1" spans="2:42" ht="15.75">
      <c r="B1" s="9" t="s">
        <v>93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1"/>
      <c r="AB1" s="11">
        <v>0.0001</v>
      </c>
      <c r="AC1" s="11"/>
      <c r="AD1" s="11"/>
      <c r="AE1" s="11"/>
      <c r="AF1" s="11"/>
      <c r="AG1" s="11"/>
      <c r="AH1" s="11"/>
      <c r="AI1" s="11"/>
      <c r="AJ1" s="11"/>
      <c r="AK1" s="11"/>
      <c r="AL1" s="11">
        <f ca="1">HOUR(NOW())</f>
        <v>10</v>
      </c>
      <c r="AM1" s="11">
        <f ca="1">MINUTE(NOW())</f>
        <v>31</v>
      </c>
      <c r="AN1" s="12">
        <f ca="1">SECOND(NOW())</f>
        <v>39</v>
      </c>
      <c r="AO1" s="11"/>
      <c r="AP1" s="11" t="s">
        <v>0</v>
      </c>
    </row>
    <row r="2" spans="9:42" ht="12.75">
      <c r="I2" s="1" t="s">
        <v>1</v>
      </c>
      <c r="K2" s="1" t="s">
        <v>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>
        <f ca="1">HOUR(NOW())</f>
        <v>10</v>
      </c>
      <c r="AM2" s="11">
        <f ca="1">MINUTE(NOW())</f>
        <v>31</v>
      </c>
      <c r="AN2" s="12">
        <f ca="1">SECOND(NOW())</f>
        <v>39</v>
      </c>
      <c r="AO2" s="13">
        <f>TIME(AL2,AM2,AN2)</f>
        <v>0.43864583333333335</v>
      </c>
      <c r="AP2" s="11">
        <v>0.7967824074074074</v>
      </c>
    </row>
    <row r="3" spans="1:42" ht="12.75">
      <c r="A3" s="37" t="s">
        <v>6</v>
      </c>
      <c r="B3" s="6">
        <f>AE3</f>
        <v>8</v>
      </c>
      <c r="C3" s="26" t="s">
        <v>46</v>
      </c>
      <c r="D3" s="3" t="s">
        <v>94</v>
      </c>
      <c r="E3" s="39">
        <f aca="true" t="shared" si="0" ref="E3:E8">AF3</f>
        <v>12</v>
      </c>
      <c r="F3" s="26" t="s">
        <v>110</v>
      </c>
      <c r="H3" s="40" t="s">
        <v>95</v>
      </c>
      <c r="I3" s="7"/>
      <c r="J3" s="21">
        <f aca="true" t="shared" si="1" ref="J3:J12">IF(ISERROR(K3),"Falscheingabe","")</f>
      </c>
      <c r="K3" s="4">
        <f aca="true" t="shared" si="2" ref="K3:K12">IF(I3="",0,IF(ABS(I3-AH3)&lt;$AB$1,1,0))</f>
        <v>0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1">
        <f ca="1">ROUND(RAND()*3+2,0)</f>
        <v>4</v>
      </c>
      <c r="AB3" s="11">
        <f ca="1">ROUND(RAND()*6+2,0)</f>
        <v>4</v>
      </c>
      <c r="AC3" s="11">
        <f ca="1">ROUND(RAND()*7+2,0)*AA3</f>
        <v>20</v>
      </c>
      <c r="AD3" s="11"/>
      <c r="AE3" s="11">
        <v>8</v>
      </c>
      <c r="AF3" s="11">
        <v>12</v>
      </c>
      <c r="AG3" s="11"/>
      <c r="AH3" s="11">
        <f>AF3*AE3</f>
        <v>96</v>
      </c>
      <c r="AI3" s="11"/>
      <c r="AJ3" s="11"/>
      <c r="AK3" s="11"/>
      <c r="AL3" s="11">
        <f ca="1">HOUR(NOW())</f>
        <v>10</v>
      </c>
      <c r="AM3" s="11">
        <f ca="1">MINUTE(NOW())</f>
        <v>31</v>
      </c>
      <c r="AN3" s="12">
        <f ca="1">SECOND(NOW())</f>
        <v>39</v>
      </c>
      <c r="AO3" s="13">
        <f>TIME(AL3,AM3,AN3)</f>
        <v>0.43864583333333335</v>
      </c>
      <c r="AP3" s="11"/>
    </row>
    <row r="4" spans="1:42" ht="12.75">
      <c r="A4" s="38"/>
      <c r="B4" s="23"/>
      <c r="C4" s="30"/>
      <c r="D4" s="70" t="s">
        <v>96</v>
      </c>
      <c r="E4" s="43">
        <f t="shared" si="0"/>
        <v>24</v>
      </c>
      <c r="F4" s="34" t="s">
        <v>97</v>
      </c>
      <c r="G4" s="36"/>
      <c r="H4" s="41"/>
      <c r="I4" s="8"/>
      <c r="J4" s="21">
        <f t="shared" si="1"/>
      </c>
      <c r="K4" s="4">
        <f t="shared" si="2"/>
        <v>0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1"/>
      <c r="AB4" s="11">
        <f>AB3*AC3/AA3</f>
        <v>20</v>
      </c>
      <c r="AC4">
        <f>IF(AB4=AC3,AB4*2,AB4)</f>
        <v>40</v>
      </c>
      <c r="AD4" s="11"/>
      <c r="AE4" s="11">
        <v>24</v>
      </c>
      <c r="AF4" s="11">
        <v>24</v>
      </c>
      <c r="AG4" s="11"/>
      <c r="AH4" s="11">
        <f>AH3/AF4</f>
        <v>4</v>
      </c>
      <c r="AI4" s="11"/>
      <c r="AJ4" s="11"/>
      <c r="AK4" s="11"/>
      <c r="AL4" s="11"/>
      <c r="AM4" s="14"/>
      <c r="AN4" s="14"/>
      <c r="AO4" s="11"/>
      <c r="AP4" s="11">
        <f>IF(AP2&gt;AP3,"",AP3-AP2)</f>
      </c>
    </row>
    <row r="5" spans="1:42" ht="12.75">
      <c r="A5" s="37" t="s">
        <v>7</v>
      </c>
      <c r="B5" s="6">
        <f>AE5</f>
        <v>5</v>
      </c>
      <c r="C5" s="26" t="s">
        <v>46</v>
      </c>
      <c r="D5" s="3" t="s">
        <v>102</v>
      </c>
      <c r="E5" s="39">
        <f t="shared" si="0"/>
        <v>8</v>
      </c>
      <c r="F5" s="26" t="s">
        <v>98</v>
      </c>
      <c r="H5" s="40" t="s">
        <v>101</v>
      </c>
      <c r="I5" s="8"/>
      <c r="J5" s="21">
        <f t="shared" si="1"/>
      </c>
      <c r="K5" s="4">
        <f t="shared" si="2"/>
        <v>0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1">
        <f ca="1">ROUND(RAND()*3+2,0)</f>
        <v>5</v>
      </c>
      <c r="AB5" s="11">
        <f ca="1">ROUND(RAND()*6+2,0)</f>
        <v>5</v>
      </c>
      <c r="AC5" s="11">
        <f ca="1">ROUND(RAND()*3+2,0)*AA5</f>
        <v>20</v>
      </c>
      <c r="AD5" s="11"/>
      <c r="AE5" s="11">
        <v>5</v>
      </c>
      <c r="AF5" s="11">
        <v>8</v>
      </c>
      <c r="AG5" s="11"/>
      <c r="AH5" s="11">
        <f>AF5*AE5</f>
        <v>40</v>
      </c>
      <c r="AI5" s="11"/>
      <c r="AJ5" s="11"/>
      <c r="AK5" s="11"/>
      <c r="AL5" s="11"/>
      <c r="AM5" s="11"/>
      <c r="AN5" s="11"/>
      <c r="AO5" s="11"/>
      <c r="AP5" s="11"/>
    </row>
    <row r="6" spans="1:42" ht="12.75">
      <c r="A6" s="44"/>
      <c r="B6" s="23"/>
      <c r="C6" s="30"/>
      <c r="D6" s="70" t="s">
        <v>99</v>
      </c>
      <c r="E6" s="43">
        <f t="shared" si="0"/>
        <v>20</v>
      </c>
      <c r="F6" s="34" t="s">
        <v>100</v>
      </c>
      <c r="G6" s="36"/>
      <c r="H6" s="41"/>
      <c r="I6" s="8"/>
      <c r="J6" s="21">
        <f t="shared" si="1"/>
      </c>
      <c r="K6" s="4">
        <f t="shared" si="2"/>
        <v>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1"/>
      <c r="AB6" s="11">
        <f>AB5*AC5/AA5</f>
        <v>20</v>
      </c>
      <c r="AC6">
        <f>IF(AB6=AC5,AB6*2,AB6)</f>
        <v>40</v>
      </c>
      <c r="AD6" s="11"/>
      <c r="AE6" s="11">
        <v>20</v>
      </c>
      <c r="AF6" s="11">
        <v>20</v>
      </c>
      <c r="AG6" s="11"/>
      <c r="AH6" s="11">
        <f>AH5/AF6</f>
        <v>2</v>
      </c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37" t="s">
        <v>8</v>
      </c>
      <c r="B7" s="6">
        <f>AE7</f>
        <v>4000</v>
      </c>
      <c r="C7" s="26" t="s">
        <v>53</v>
      </c>
      <c r="D7" s="3" t="s">
        <v>103</v>
      </c>
      <c r="E7" s="39">
        <f t="shared" si="0"/>
        <v>10</v>
      </c>
      <c r="F7" s="26" t="s">
        <v>104</v>
      </c>
      <c r="H7" s="40" t="s">
        <v>105</v>
      </c>
      <c r="I7" s="8"/>
      <c r="J7" s="21">
        <f t="shared" si="1"/>
      </c>
      <c r="K7" s="4">
        <f t="shared" si="2"/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1">
        <f ca="1">ROUND(RAND()*3+2,0)</f>
        <v>2</v>
      </c>
      <c r="AB7" s="11">
        <f ca="1">ROUND(RAND()*6+2,0)*1000</f>
        <v>5000</v>
      </c>
      <c r="AC7" s="11">
        <f ca="1">ROUND(RAND()*3+2,0)*AA7</f>
        <v>6</v>
      </c>
      <c r="AD7" s="11"/>
      <c r="AE7" s="11">
        <v>4000</v>
      </c>
      <c r="AF7" s="11">
        <v>10</v>
      </c>
      <c r="AG7" s="11"/>
      <c r="AH7" s="11">
        <f>AF7*AE7</f>
        <v>40000</v>
      </c>
      <c r="AI7" s="11"/>
      <c r="AJ7" s="11"/>
      <c r="AK7" s="11"/>
      <c r="AL7" s="11"/>
      <c r="AM7" s="11"/>
      <c r="AN7" s="11"/>
      <c r="AO7" s="11"/>
      <c r="AP7" s="11"/>
    </row>
    <row r="8" spans="1:42" ht="12.75">
      <c r="A8" s="38"/>
      <c r="B8" s="23"/>
      <c r="C8" s="30"/>
      <c r="D8" s="70" t="s">
        <v>107</v>
      </c>
      <c r="E8" s="43">
        <f t="shared" si="0"/>
        <v>20</v>
      </c>
      <c r="F8" s="34" t="s">
        <v>106</v>
      </c>
      <c r="G8" s="36"/>
      <c r="H8" s="42"/>
      <c r="I8" s="8"/>
      <c r="J8" s="21">
        <f t="shared" si="1"/>
      </c>
      <c r="K8" s="4">
        <f t="shared" si="2"/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1"/>
      <c r="AB8" s="11">
        <f>AB7*AC7/(AA7*1000)</f>
        <v>15</v>
      </c>
      <c r="AC8">
        <f>IF(AB8=AC7,AB8*2,AB8)</f>
        <v>15</v>
      </c>
      <c r="AD8" s="11"/>
      <c r="AE8" s="11">
        <v>20</v>
      </c>
      <c r="AF8" s="11">
        <v>20</v>
      </c>
      <c r="AG8" s="11"/>
      <c r="AH8" s="11">
        <f>AH7/AF8</f>
        <v>2000</v>
      </c>
      <c r="AI8" s="11"/>
      <c r="AJ8" s="11"/>
      <c r="AK8" s="11"/>
      <c r="AL8" s="11"/>
      <c r="AM8" s="11"/>
      <c r="AN8" s="11"/>
      <c r="AO8" s="11"/>
      <c r="AP8" s="11"/>
    </row>
    <row r="9" spans="1:42" ht="12.75">
      <c r="A9" s="37" t="s">
        <v>9</v>
      </c>
      <c r="B9" s="6">
        <f>AF9</f>
        <v>9</v>
      </c>
      <c r="C9" s="26" t="s">
        <v>23</v>
      </c>
      <c r="D9" s="3" t="s">
        <v>108</v>
      </c>
      <c r="E9" s="39">
        <f>AE9</f>
        <v>7</v>
      </c>
      <c r="F9" s="26" t="s">
        <v>142</v>
      </c>
      <c r="H9" s="35" t="s">
        <v>143</v>
      </c>
      <c r="I9" s="8"/>
      <c r="J9" s="21">
        <f t="shared" si="1"/>
      </c>
      <c r="K9" s="4">
        <f t="shared" si="2"/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1">
        <f ca="1">ROUND(RAND()*3+2,0)</f>
        <v>3</v>
      </c>
      <c r="AB9" s="11">
        <f ca="1">ROUND(RAND()*6+2,0)</f>
        <v>6</v>
      </c>
      <c r="AC9" s="11">
        <f ca="1">ROUND(RAND()*7+2,0)*AA9</f>
        <v>21</v>
      </c>
      <c r="AD9" s="11"/>
      <c r="AE9" s="11">
        <v>7</v>
      </c>
      <c r="AF9" s="11">
        <v>9</v>
      </c>
      <c r="AG9" s="11"/>
      <c r="AH9" s="11">
        <f>AF9*AE9</f>
        <v>63</v>
      </c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44"/>
      <c r="B10" s="23"/>
      <c r="C10" s="30"/>
      <c r="D10" s="70" t="s">
        <v>109</v>
      </c>
      <c r="E10" s="43">
        <f>AF10</f>
        <v>21</v>
      </c>
      <c r="F10" s="34" t="s">
        <v>146</v>
      </c>
      <c r="G10" s="36"/>
      <c r="H10" s="42"/>
      <c r="I10" s="8"/>
      <c r="J10" s="21">
        <f t="shared" si="1"/>
      </c>
      <c r="K10" s="4">
        <f t="shared" si="2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1"/>
      <c r="AB10" s="11">
        <f>AB9*AC9/AA9</f>
        <v>42</v>
      </c>
      <c r="AC10">
        <f>IF(AB10=AC9,AB10*2,AB10)</f>
        <v>42</v>
      </c>
      <c r="AD10" s="11"/>
      <c r="AE10" s="11">
        <v>21</v>
      </c>
      <c r="AF10" s="11">
        <v>21</v>
      </c>
      <c r="AG10" s="11"/>
      <c r="AH10" s="11">
        <f>AH9/AF10</f>
        <v>3</v>
      </c>
      <c r="AI10" s="11"/>
      <c r="AJ10" s="11"/>
      <c r="AK10" s="11"/>
      <c r="AL10" s="11"/>
      <c r="AM10" s="11"/>
      <c r="AN10" s="11"/>
      <c r="AO10" s="11"/>
      <c r="AP10" s="11"/>
    </row>
    <row r="11" spans="1:42" ht="12.75">
      <c r="A11" s="37" t="s">
        <v>10</v>
      </c>
      <c r="B11" s="6">
        <f>AE11</f>
        <v>6</v>
      </c>
      <c r="C11" s="26" t="s">
        <v>31</v>
      </c>
      <c r="D11" s="3" t="s">
        <v>140</v>
      </c>
      <c r="E11" s="39">
        <f>AF11</f>
        <v>6</v>
      </c>
      <c r="F11" s="26" t="s">
        <v>144</v>
      </c>
      <c r="H11" s="40" t="s">
        <v>145</v>
      </c>
      <c r="I11" s="8"/>
      <c r="J11" s="21">
        <f t="shared" si="1"/>
      </c>
      <c r="K11" s="4">
        <f t="shared" si="2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1">
        <f ca="1">ROUND(RAND()*3+2,0)</f>
        <v>5</v>
      </c>
      <c r="AB11" s="11">
        <f ca="1">ROUND(RAND()*7+2,0)</f>
        <v>6</v>
      </c>
      <c r="AC11" s="11">
        <f ca="1">ROUND(RAND()*7+2,0)*AA11</f>
        <v>35</v>
      </c>
      <c r="AD11" s="11"/>
      <c r="AE11" s="11">
        <v>6</v>
      </c>
      <c r="AF11" s="11">
        <v>6</v>
      </c>
      <c r="AG11" s="11"/>
      <c r="AH11" s="11">
        <f>AF11*AE11</f>
        <v>36</v>
      </c>
      <c r="AI11" s="11"/>
      <c r="AJ11" s="11"/>
      <c r="AK11" s="11"/>
      <c r="AL11" s="11"/>
      <c r="AM11" s="11"/>
      <c r="AN11" s="11"/>
      <c r="AO11" s="11"/>
      <c r="AP11" s="11"/>
    </row>
    <row r="12" spans="1:42" ht="12.75">
      <c r="A12" s="18"/>
      <c r="B12" s="23"/>
      <c r="C12" s="30"/>
      <c r="D12" s="70" t="s">
        <v>141</v>
      </c>
      <c r="E12" s="43">
        <f>AF12</f>
        <v>12</v>
      </c>
      <c r="F12" s="34" t="s">
        <v>153</v>
      </c>
      <c r="G12" s="36"/>
      <c r="H12" s="42"/>
      <c r="I12" s="8"/>
      <c r="J12" s="21">
        <f t="shared" si="1"/>
      </c>
      <c r="K12" s="4">
        <f t="shared" si="2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1"/>
      <c r="AB12" s="11">
        <f>AB11*AC11/AA11</f>
        <v>42</v>
      </c>
      <c r="AC12">
        <f>IF(AB12=AC11,AB12*2,AB12)</f>
        <v>42</v>
      </c>
      <c r="AD12" s="11"/>
      <c r="AE12" s="11">
        <v>12</v>
      </c>
      <c r="AF12" s="11">
        <v>12</v>
      </c>
      <c r="AG12" s="11"/>
      <c r="AH12" s="11">
        <f>AH11/AF12</f>
        <v>3</v>
      </c>
      <c r="AI12" s="11"/>
      <c r="AJ12" s="11"/>
      <c r="AK12" s="11"/>
      <c r="AL12" s="11"/>
      <c r="AM12" s="11"/>
      <c r="AN12" s="11"/>
      <c r="AO12" s="11"/>
      <c r="AP12" s="11"/>
    </row>
    <row r="13" spans="11:42" ht="12.75">
      <c r="K13" s="5">
        <f>AB13</f>
        <v>0</v>
      </c>
      <c r="L13" s="1" t="s">
        <v>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5">
        <f>SUM(K3:K12)</f>
        <v>0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2:42" ht="15">
      <c r="B14" s="31" t="s">
        <v>48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1"/>
      <c r="AB14" s="25">
        <f>IF(AB13="","",IF(AB13=10,AC14,IF(OR(AB13=8,AB13=9),AD14,AE14)))</f>
      </c>
      <c r="AC14" s="25" t="s">
        <v>16</v>
      </c>
      <c r="AD14" s="25" t="s">
        <v>17</v>
      </c>
      <c r="AE14" s="25" t="s">
        <v>18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1:42" ht="15.75">
      <c r="K15" s="24">
        <f>AB14</f>
      </c>
      <c r="L15" s="10" t="s">
        <v>4</v>
      </c>
      <c r="M15" s="22">
        <f>AP4</f>
      </c>
      <c r="N15" s="20" t="s">
        <v>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7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7:42" ht="12.75">
      <c r="AA16" s="8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7:42" ht="12.75">
      <c r="AA17" s="8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7:42" ht="12.75">
      <c r="AA18" s="8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27:42" ht="12.75">
      <c r="AA19" s="8"/>
      <c r="AB19" s="11"/>
      <c r="AC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27:42" ht="12.75">
      <c r="AA20" s="8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27:42" ht="12.75">
      <c r="AA21" s="8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27:42" ht="12.75">
      <c r="AA22" s="8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27:42" ht="12.75">
      <c r="AA23" s="8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27:42" ht="12.75">
      <c r="AA24" s="8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27:42" ht="12.75"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27:42" ht="12.75"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9" ht="13.5" thickBot="1"/>
    <row r="30" spans="1:16" ht="15.75">
      <c r="A30" s="45"/>
      <c r="B30" s="46" t="s">
        <v>111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</row>
    <row r="31" spans="1:16" ht="12.7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</row>
    <row r="32" spans="1:16" ht="12.75">
      <c r="A32" s="19"/>
      <c r="B32" s="19"/>
      <c r="C32" s="19"/>
      <c r="D32" s="19"/>
      <c r="E32" s="19"/>
      <c r="F32" s="19"/>
      <c r="G32" s="19"/>
      <c r="H32" s="19"/>
      <c r="I32" s="20" t="s">
        <v>1</v>
      </c>
      <c r="J32" s="50"/>
      <c r="K32" s="52" t="s">
        <v>75</v>
      </c>
      <c r="L32" s="50"/>
      <c r="M32" s="50"/>
      <c r="N32" s="50"/>
      <c r="O32" s="50"/>
      <c r="P32" s="51"/>
    </row>
    <row r="33" spans="1:16" ht="12.75">
      <c r="A33" s="72" t="s">
        <v>6</v>
      </c>
      <c r="B33" s="6">
        <v>4</v>
      </c>
      <c r="C33" s="26" t="s">
        <v>46</v>
      </c>
      <c r="D33" s="73" t="s">
        <v>94</v>
      </c>
      <c r="E33" s="39">
        <v>21</v>
      </c>
      <c r="F33" s="26" t="s">
        <v>110</v>
      </c>
      <c r="G33" s="19"/>
      <c r="H33" s="40" t="s">
        <v>95</v>
      </c>
      <c r="I33" s="74">
        <v>84</v>
      </c>
      <c r="J33" s="50"/>
      <c r="K33" s="50" t="s">
        <v>112</v>
      </c>
      <c r="L33" s="50"/>
      <c r="M33" s="50"/>
      <c r="N33" s="50"/>
      <c r="O33" s="50"/>
      <c r="P33" s="51"/>
    </row>
    <row r="34" spans="1:16" ht="12.75">
      <c r="A34" s="75"/>
      <c r="B34" s="76"/>
      <c r="C34" s="30"/>
      <c r="D34" s="77" t="s">
        <v>96</v>
      </c>
      <c r="E34" s="43">
        <v>28</v>
      </c>
      <c r="F34" s="34" t="s">
        <v>97</v>
      </c>
      <c r="G34" s="78"/>
      <c r="H34" s="79"/>
      <c r="I34" s="80">
        <v>3</v>
      </c>
      <c r="J34" s="50"/>
      <c r="K34" s="61" t="s">
        <v>113</v>
      </c>
      <c r="L34" s="50"/>
      <c r="M34" s="50"/>
      <c r="N34" s="50"/>
      <c r="O34" s="50"/>
      <c r="P34" s="51"/>
    </row>
    <row r="35" spans="1:16" ht="12.75">
      <c r="A35" s="19"/>
      <c r="B35" s="19"/>
      <c r="C35" s="19"/>
      <c r="D35" s="19"/>
      <c r="E35" s="19"/>
      <c r="F35" s="19"/>
      <c r="G35" s="19"/>
      <c r="H35" s="19"/>
      <c r="I35" s="19"/>
      <c r="J35" s="50"/>
      <c r="K35" s="50"/>
      <c r="L35" s="50"/>
      <c r="M35" s="50"/>
      <c r="N35" s="50"/>
      <c r="O35" s="50"/>
      <c r="P35" s="51"/>
    </row>
    <row r="36" spans="1:16" ht="12.75">
      <c r="A36" s="72" t="s">
        <v>7</v>
      </c>
      <c r="B36" s="6">
        <v>5</v>
      </c>
      <c r="C36" s="26" t="s">
        <v>46</v>
      </c>
      <c r="D36" s="73" t="s">
        <v>102</v>
      </c>
      <c r="E36" s="39">
        <v>12</v>
      </c>
      <c r="F36" s="26" t="s">
        <v>98</v>
      </c>
      <c r="G36" s="19"/>
      <c r="H36" s="40" t="s">
        <v>101</v>
      </c>
      <c r="I36" s="80">
        <v>60</v>
      </c>
      <c r="J36" s="50"/>
      <c r="K36" s="50" t="s">
        <v>114</v>
      </c>
      <c r="L36" s="50"/>
      <c r="M36" s="50"/>
      <c r="N36" s="50"/>
      <c r="O36" s="50"/>
      <c r="P36" s="51"/>
    </row>
    <row r="37" spans="1:16" ht="12.75">
      <c r="A37" s="81"/>
      <c r="B37" s="76"/>
      <c r="C37" s="30"/>
      <c r="D37" s="77" t="s">
        <v>99</v>
      </c>
      <c r="E37" s="43">
        <v>15</v>
      </c>
      <c r="F37" s="34" t="s">
        <v>100</v>
      </c>
      <c r="G37" s="78"/>
      <c r="H37" s="79"/>
      <c r="I37" s="80">
        <v>4</v>
      </c>
      <c r="J37" s="50"/>
      <c r="K37" s="61" t="s">
        <v>117</v>
      </c>
      <c r="L37" s="50"/>
      <c r="M37" s="50"/>
      <c r="N37" s="50"/>
      <c r="O37" s="50"/>
      <c r="P37" s="51"/>
    </row>
    <row r="38" spans="1:16" ht="12.75">
      <c r="A38" s="19"/>
      <c r="B38" s="19"/>
      <c r="C38" s="19"/>
      <c r="D38" s="19"/>
      <c r="E38" s="19"/>
      <c r="F38" s="19"/>
      <c r="G38" s="19"/>
      <c r="H38" s="19"/>
      <c r="I38" s="19"/>
      <c r="J38" s="50"/>
      <c r="K38" s="50"/>
      <c r="L38" s="50"/>
      <c r="M38" s="50"/>
      <c r="N38" s="50"/>
      <c r="O38" s="50"/>
      <c r="P38" s="51"/>
    </row>
    <row r="39" spans="1:16" ht="12.75">
      <c r="A39" s="72" t="s">
        <v>8</v>
      </c>
      <c r="B39" s="6">
        <v>7000</v>
      </c>
      <c r="C39" s="26" t="s">
        <v>53</v>
      </c>
      <c r="D39" s="73" t="s">
        <v>103</v>
      </c>
      <c r="E39" s="39">
        <v>8</v>
      </c>
      <c r="F39" s="26" t="s">
        <v>104</v>
      </c>
      <c r="G39" s="19"/>
      <c r="H39" s="40" t="s">
        <v>105</v>
      </c>
      <c r="I39" s="80">
        <v>56000</v>
      </c>
      <c r="J39" s="50"/>
      <c r="K39" s="50" t="s">
        <v>115</v>
      </c>
      <c r="L39" s="50"/>
      <c r="M39" s="50"/>
      <c r="N39" s="62"/>
      <c r="O39" s="50"/>
      <c r="P39" s="51"/>
    </row>
    <row r="40" spans="1:16" ht="12.75">
      <c r="A40" s="75"/>
      <c r="B40" s="76"/>
      <c r="C40" s="30"/>
      <c r="D40" s="77" t="s">
        <v>107</v>
      </c>
      <c r="E40" s="43">
        <v>28</v>
      </c>
      <c r="F40" s="34" t="s">
        <v>106</v>
      </c>
      <c r="G40" s="78"/>
      <c r="H40" s="82"/>
      <c r="I40" s="80">
        <v>2000</v>
      </c>
      <c r="J40" s="50"/>
      <c r="K40" s="61" t="s">
        <v>118</v>
      </c>
      <c r="L40" s="50"/>
      <c r="M40" s="50"/>
      <c r="N40" s="62"/>
      <c r="O40" s="50"/>
      <c r="P40" s="51"/>
    </row>
    <row r="41" spans="1:16" ht="12.75">
      <c r="A41" s="19"/>
      <c r="B41" s="19"/>
      <c r="C41" s="19"/>
      <c r="D41" s="19"/>
      <c r="E41" s="19"/>
      <c r="F41" s="19"/>
      <c r="G41" s="19"/>
      <c r="H41" s="19"/>
      <c r="I41" s="19"/>
      <c r="J41" s="50"/>
      <c r="K41" s="50"/>
      <c r="L41" s="50"/>
      <c r="M41" s="50"/>
      <c r="N41" s="50"/>
      <c r="O41" s="50"/>
      <c r="P41" s="51"/>
    </row>
    <row r="42" spans="1:16" ht="12.75">
      <c r="A42" s="72" t="s">
        <v>9</v>
      </c>
      <c r="B42" s="6">
        <v>25</v>
      </c>
      <c r="C42" s="26" t="s">
        <v>23</v>
      </c>
      <c r="D42" s="73" t="s">
        <v>108</v>
      </c>
      <c r="E42" s="39">
        <v>4</v>
      </c>
      <c r="F42" s="26" t="s">
        <v>146</v>
      </c>
      <c r="G42" s="19"/>
      <c r="H42" s="35" t="s">
        <v>143</v>
      </c>
      <c r="I42" s="80">
        <v>100</v>
      </c>
      <c r="J42" s="50"/>
      <c r="K42" s="50" t="s">
        <v>116</v>
      </c>
      <c r="L42" s="50"/>
      <c r="M42" s="50"/>
      <c r="N42" s="62"/>
      <c r="O42" s="50"/>
      <c r="P42" s="51"/>
    </row>
    <row r="43" spans="1:16" ht="12.75">
      <c r="A43" s="81"/>
      <c r="B43" s="76"/>
      <c r="C43" s="30"/>
      <c r="D43" s="77" t="s">
        <v>109</v>
      </c>
      <c r="E43" s="43">
        <v>20</v>
      </c>
      <c r="F43" s="34" t="s">
        <v>146</v>
      </c>
      <c r="G43" s="78"/>
      <c r="H43" s="82"/>
      <c r="I43" s="80">
        <v>5</v>
      </c>
      <c r="J43" s="50"/>
      <c r="K43" s="61" t="s">
        <v>119</v>
      </c>
      <c r="L43" s="50"/>
      <c r="M43" s="50"/>
      <c r="N43" s="62"/>
      <c r="O43" s="50"/>
      <c r="P43" s="51"/>
    </row>
    <row r="44" spans="1:16" ht="12.75">
      <c r="A44" s="19"/>
      <c r="B44" s="19"/>
      <c r="C44" s="19"/>
      <c r="D44" s="19"/>
      <c r="E44" s="19"/>
      <c r="F44" s="19"/>
      <c r="G44" s="19"/>
      <c r="H44" s="19"/>
      <c r="I44" s="19"/>
      <c r="J44" s="50"/>
      <c r="K44" s="50"/>
      <c r="L44" s="50"/>
      <c r="M44" s="50"/>
      <c r="N44" s="50"/>
      <c r="O44" s="50"/>
      <c r="P44" s="51"/>
    </row>
    <row r="45" spans="1:16" ht="12.75">
      <c r="A45" s="72" t="s">
        <v>10</v>
      </c>
      <c r="B45" s="6">
        <v>8</v>
      </c>
      <c r="C45" s="26" t="s">
        <v>31</v>
      </c>
      <c r="D45" s="73" t="s">
        <v>140</v>
      </c>
      <c r="E45" s="39">
        <v>36</v>
      </c>
      <c r="F45" s="26" t="s">
        <v>144</v>
      </c>
      <c r="G45" s="19"/>
      <c r="H45" s="40" t="s">
        <v>145</v>
      </c>
      <c r="I45" s="80">
        <v>288</v>
      </c>
      <c r="J45" s="50"/>
      <c r="K45" s="50" t="s">
        <v>151</v>
      </c>
      <c r="L45" s="50"/>
      <c r="M45" s="50"/>
      <c r="N45" s="62"/>
      <c r="O45" s="50"/>
      <c r="P45" s="51"/>
    </row>
    <row r="46" spans="1:16" ht="12.75">
      <c r="A46" s="83"/>
      <c r="B46" s="76"/>
      <c r="C46" s="30"/>
      <c r="D46" s="77" t="s">
        <v>141</v>
      </c>
      <c r="E46" s="43">
        <v>72</v>
      </c>
      <c r="F46" s="34" t="s">
        <v>153</v>
      </c>
      <c r="G46" s="78"/>
      <c r="H46" s="82"/>
      <c r="I46" s="80">
        <v>4</v>
      </c>
      <c r="J46" s="50"/>
      <c r="K46" s="61" t="s">
        <v>152</v>
      </c>
      <c r="L46" s="50"/>
      <c r="M46" s="50"/>
      <c r="N46" s="62"/>
      <c r="O46" s="50"/>
      <c r="P46" s="51"/>
    </row>
    <row r="47" spans="1:16" ht="12.7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6" ht="13.5" thickBo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 t="s">
        <v>92</v>
      </c>
      <c r="O48" s="67"/>
      <c r="P48" s="69"/>
    </row>
    <row r="50" ht="15.75">
      <c r="C50" s="9" t="s">
        <v>131</v>
      </c>
    </row>
    <row r="51" ht="13.5" thickBot="1"/>
    <row r="52" spans="4:8" ht="15.75">
      <c r="D52" s="92" t="s">
        <v>129</v>
      </c>
      <c r="E52" s="84" t="s">
        <v>0</v>
      </c>
      <c r="H52" s="91" t="s">
        <v>130</v>
      </c>
    </row>
    <row r="53" spans="4:8" ht="16.5" thickBot="1">
      <c r="D53" s="85" t="s">
        <v>125</v>
      </c>
      <c r="E53" s="85" t="s">
        <v>124</v>
      </c>
      <c r="H53" s="85" t="s">
        <v>123</v>
      </c>
    </row>
    <row r="54" spans="4:8" ht="15.75">
      <c r="D54" s="86">
        <v>5</v>
      </c>
      <c r="E54" s="86">
        <v>300</v>
      </c>
      <c r="H54" s="90">
        <v>1500</v>
      </c>
    </row>
    <row r="55" spans="4:8" ht="15.75">
      <c r="D55" s="87">
        <v>10</v>
      </c>
      <c r="E55" s="87">
        <v>150</v>
      </c>
      <c r="H55" s="90">
        <v>1500</v>
      </c>
    </row>
    <row r="56" spans="4:8" ht="15.75">
      <c r="D56" s="87">
        <v>15</v>
      </c>
      <c r="E56" s="87">
        <v>100</v>
      </c>
      <c r="H56" s="90">
        <v>1500</v>
      </c>
    </row>
    <row r="57" spans="4:8" ht="15.75">
      <c r="D57" s="87">
        <v>20</v>
      </c>
      <c r="E57" s="87">
        <v>75</v>
      </c>
      <c r="H57" s="90">
        <v>1500</v>
      </c>
    </row>
    <row r="58" spans="4:8" ht="15.75">
      <c r="D58" s="87">
        <v>25</v>
      </c>
      <c r="E58" s="87">
        <v>60</v>
      </c>
      <c r="H58" s="90">
        <v>1500</v>
      </c>
    </row>
    <row r="60" ht="15.75">
      <c r="C60" s="88" t="s">
        <v>164</v>
      </c>
    </row>
    <row r="61" ht="15.75">
      <c r="C61" s="89" t="s">
        <v>132</v>
      </c>
    </row>
    <row r="62" ht="15.75">
      <c r="C62" s="88" t="s">
        <v>133</v>
      </c>
    </row>
    <row r="63" ht="15.75">
      <c r="C63" s="88" t="s">
        <v>134</v>
      </c>
    </row>
    <row r="64" ht="15.75">
      <c r="C64" s="88" t="s">
        <v>135</v>
      </c>
    </row>
    <row r="65" ht="15.75">
      <c r="C65" s="88" t="s">
        <v>136</v>
      </c>
    </row>
    <row r="66" ht="15.75">
      <c r="C66" s="89"/>
    </row>
    <row r="68" ht="15.75">
      <c r="C68" s="89"/>
    </row>
  </sheetData>
  <sheetProtection password="DEA8" sheet="1" objects="1" scenarios="1"/>
  <conditionalFormatting sqref="J3:J12">
    <cfRule type="cellIs" priority="1" dxfId="0" operator="equal" stopIfTrue="1">
      <formula>"Falscheingabe"</formula>
    </cfRule>
  </conditionalFormatting>
  <hyperlinks>
    <hyperlink ref="N48" location="'P2'!A1" display="zurück"/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B1:Y18"/>
  <sheetViews>
    <sheetView showGridLines="0" workbookViewId="0" topLeftCell="A1">
      <selection activeCell="D5" sqref="D5"/>
    </sheetView>
  </sheetViews>
  <sheetFormatPr defaultColWidth="12" defaultRowHeight="12.75"/>
  <cols>
    <col min="1" max="1" width="2.33203125" style="0" customWidth="1"/>
    <col min="2" max="2" width="8.83203125" style="0" customWidth="1"/>
    <col min="3" max="3" width="9.66015625" style="0" customWidth="1"/>
    <col min="21" max="52" width="0" style="0" hidden="1" customWidth="1"/>
  </cols>
  <sheetData>
    <row r="1" spans="2:21" ht="15.75">
      <c r="B1" s="96" t="s">
        <v>139</v>
      </c>
      <c r="U1">
        <v>0.0001</v>
      </c>
    </row>
    <row r="2" ht="13.5" thickBot="1"/>
    <row r="3" spans="2:4" ht="15.75">
      <c r="B3" s="102" t="str">
        <f>IF(Y8=1,"Weg","Masse")</f>
        <v>Masse</v>
      </c>
      <c r="C3" s="102" t="str">
        <f>IF(Y8=1,"Zeit","Volumen")</f>
        <v>Volumen</v>
      </c>
      <c r="D3" s="103" t="str">
        <f>IF(Y8=1,"Geschwindigkeit","Dichte")</f>
        <v>Dichte</v>
      </c>
    </row>
    <row r="4" spans="2:4" ht="16.5" thickBot="1">
      <c r="B4" s="104" t="str">
        <f>IF(Y8=1,"in m","in g")</f>
        <v>in g</v>
      </c>
      <c r="C4" s="104" t="str">
        <f>IF(Y8=1,"in s","in cm³")</f>
        <v>in cm³</v>
      </c>
      <c r="D4" s="104" t="str">
        <f>IF(Y8=1,"in m/s","in g/cm³")</f>
        <v>in g/cm³</v>
      </c>
    </row>
    <row r="5" spans="2:4" ht="15.75">
      <c r="B5" s="101">
        <f>U8</f>
        <v>96</v>
      </c>
      <c r="C5" s="101">
        <f>V8</f>
        <v>120</v>
      </c>
      <c r="D5" s="94"/>
    </row>
    <row r="6" spans="2:4" ht="15.75">
      <c r="B6" s="101">
        <f>U9</f>
        <v>88</v>
      </c>
      <c r="C6" s="94"/>
      <c r="D6" s="94"/>
    </row>
    <row r="7" spans="2:25" ht="15.75">
      <c r="B7" s="94"/>
      <c r="C7" s="101">
        <f>V10</f>
        <v>100</v>
      </c>
      <c r="D7" s="94"/>
      <c r="U7" s="11">
        <f>V7*W7</f>
        <v>182</v>
      </c>
      <c r="V7" s="11">
        <f ca="1">ROUND(RAND()*10+5,0)*10</f>
        <v>130</v>
      </c>
      <c r="W7" s="11">
        <f ca="1">IF(Y7=2,ROUND(RAND()*18+2,0)/10,ROUND(RAND()*18+2,0))</f>
        <v>1.4</v>
      </c>
      <c r="X7" s="11">
        <f ca="1">ROUND(RAND(),0)</f>
        <v>1</v>
      </c>
      <c r="Y7" s="11">
        <f ca="1">ROUND(RAND()+1,0)</f>
        <v>2</v>
      </c>
    </row>
    <row r="8" spans="2:25" ht="15.75">
      <c r="B8" s="94"/>
      <c r="C8" s="101">
        <f>V11</f>
        <v>90</v>
      </c>
      <c r="D8" s="94"/>
      <c r="U8" s="11">
        <v>96</v>
      </c>
      <c r="V8" s="11">
        <v>120</v>
      </c>
      <c r="W8" s="11">
        <v>0.8</v>
      </c>
      <c r="X8" s="11">
        <v>0</v>
      </c>
      <c r="Y8" s="11">
        <v>2</v>
      </c>
    </row>
    <row r="9" spans="2:25" ht="15.75">
      <c r="B9" s="101">
        <f>U12</f>
        <v>64</v>
      </c>
      <c r="C9" s="94"/>
      <c r="D9" s="94"/>
      <c r="U9" s="11">
        <f>V9*W9</f>
        <v>88</v>
      </c>
      <c r="V9" s="11">
        <f>IF($X$8=1,V8+10,V8-10)</f>
        <v>110</v>
      </c>
      <c r="W9" s="11">
        <f>$W$8</f>
        <v>0.8</v>
      </c>
      <c r="X9" s="11"/>
      <c r="Y9" s="11"/>
    </row>
    <row r="10" spans="21:25" ht="12.75">
      <c r="U10" s="11">
        <f>V10*W10</f>
        <v>80</v>
      </c>
      <c r="V10" s="11">
        <f>IF($X$8=1,V9+10,V9-10)</f>
        <v>100</v>
      </c>
      <c r="W10" s="11">
        <f>$W$8</f>
        <v>0.8</v>
      </c>
      <c r="X10" s="11"/>
      <c r="Y10" s="11"/>
    </row>
    <row r="11" spans="21:25" ht="12.75">
      <c r="U11" s="11">
        <f>V11*W11</f>
        <v>72</v>
      </c>
      <c r="V11" s="11">
        <f>IF($X$8=1,V10+10,V10-10)</f>
        <v>90</v>
      </c>
      <c r="W11" s="11">
        <f>$W$8</f>
        <v>0.8</v>
      </c>
      <c r="X11" s="11"/>
      <c r="Y11" s="11"/>
    </row>
    <row r="12" spans="21:25" ht="12.75">
      <c r="U12" s="11">
        <f>V12*W12</f>
        <v>64</v>
      </c>
      <c r="V12" s="11">
        <f>IF($X$8=1,V11+10,V11-10)</f>
        <v>80</v>
      </c>
      <c r="W12" s="11">
        <f>$W$8</f>
        <v>0.8</v>
      </c>
      <c r="X12" s="11"/>
      <c r="Y12" s="11"/>
    </row>
    <row r="13" spans="21:25" ht="12.75">
      <c r="U13" s="11"/>
      <c r="V13" s="11"/>
      <c r="W13" s="11"/>
      <c r="X13" s="11"/>
      <c r="Y13" s="11"/>
    </row>
    <row r="14" spans="3:25" ht="15.75">
      <c r="C14" s="93">
        <f>X14</f>
        <v>0</v>
      </c>
      <c r="D14" s="1" t="s">
        <v>3</v>
      </c>
      <c r="U14" s="94"/>
      <c r="V14" s="11">
        <f>IF(AND(ABS(B7-U10)&lt;$U$1,ABS(B8-U11)&lt;$U$1,ABS(C6-V9)&lt;$U$1,ABS(C9-V12)&lt;$U$1,ABS(D5-W8)&lt;$U$1,ABS(D6-W9)&lt;$U$1,ABS(D7-W10)&lt;$U$1,ABS(D8-W11)&lt;$U$1,ABS(D9-W12)&lt;$U$1),1,0)</f>
        <v>0</v>
      </c>
      <c r="W14" s="11" t="e">
        <v>#VALUE!</v>
      </c>
      <c r="X14" s="11">
        <v>0</v>
      </c>
      <c r="Y14" s="11"/>
    </row>
    <row r="15" spans="21:25" ht="15.75">
      <c r="U15" s="94"/>
      <c r="V15" s="11"/>
      <c r="W15" s="11"/>
      <c r="X15" s="11"/>
      <c r="Y15" s="11"/>
    </row>
    <row r="16" spans="21:25" ht="15.75">
      <c r="U16" s="94"/>
      <c r="V16" s="11"/>
      <c r="W16" s="11"/>
      <c r="X16" s="11"/>
      <c r="Y16" s="11"/>
    </row>
    <row r="17" spans="21:25" ht="15.75">
      <c r="U17" s="94"/>
      <c r="V17" s="11"/>
      <c r="W17" s="11"/>
      <c r="X17" s="11"/>
      <c r="Y17" s="11"/>
    </row>
    <row r="18" spans="2:25" ht="15.75">
      <c r="B18" s="31" t="s">
        <v>48</v>
      </c>
      <c r="U18" s="94"/>
      <c r="V18" s="11"/>
      <c r="W18" s="11"/>
      <c r="X18" s="11"/>
      <c r="Y18" s="11"/>
    </row>
  </sheetData>
  <hyperlinks>
    <hyperlink ref="B18" location="Inhalt!A1" display="Inhaltsübersicht"/>
  </hyperlinks>
  <printOptions/>
  <pageMargins left="0.75" right="0.75" top="1" bottom="1" header="0.4921259845" footer="0.4921259845"/>
  <pageSetup horizontalDpi="204" verticalDpi="204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B1:Y18"/>
  <sheetViews>
    <sheetView showGridLines="0" workbookViewId="0" topLeftCell="A1">
      <selection activeCell="D5" sqref="D5"/>
    </sheetView>
  </sheetViews>
  <sheetFormatPr defaultColWidth="12" defaultRowHeight="12.75"/>
  <cols>
    <col min="1" max="1" width="2.33203125" style="0" customWidth="1"/>
    <col min="2" max="2" width="8.83203125" style="0" customWidth="1"/>
    <col min="3" max="3" width="9.66015625" style="0" customWidth="1"/>
    <col min="21" max="52" width="0" style="0" hidden="1" customWidth="1"/>
  </cols>
  <sheetData>
    <row r="1" spans="2:21" ht="15.75">
      <c r="B1" s="96" t="s">
        <v>139</v>
      </c>
      <c r="U1">
        <v>0.0001</v>
      </c>
    </row>
    <row r="2" ht="13.5" thickBot="1"/>
    <row r="3" spans="2:4" ht="15.75">
      <c r="B3" s="102" t="str">
        <f>IF(Y8=0,"Länge","Höhe")</f>
        <v>Länge</v>
      </c>
      <c r="C3" s="103" t="str">
        <f>IF(Y8=0,"Breite","Grundfläche")</f>
        <v>Breite</v>
      </c>
      <c r="D3" s="103" t="str">
        <f>IF(Y8=0,"Flächeninhalt","Volumen")</f>
        <v>Flächeninhalt</v>
      </c>
    </row>
    <row r="4" spans="2:4" ht="16.5" thickBot="1">
      <c r="B4" s="104" t="str">
        <f>IF(Y8=0,"in cm","in m")</f>
        <v>in cm</v>
      </c>
      <c r="C4" s="104" t="str">
        <f>IF(Y8=0,"in cm","in m²")</f>
        <v>in cm</v>
      </c>
      <c r="D4" s="104" t="str">
        <f>IF(Y8=0,"in cm²","in m³")</f>
        <v>in cm²</v>
      </c>
    </row>
    <row r="5" spans="2:4" ht="15.75">
      <c r="B5" s="101">
        <f>U8</f>
        <v>11</v>
      </c>
      <c r="C5" s="101">
        <f>V8</f>
        <v>29</v>
      </c>
      <c r="D5" s="94"/>
    </row>
    <row r="6" spans="2:4" ht="15.75">
      <c r="B6" s="101">
        <f>U9</f>
        <v>12.8</v>
      </c>
      <c r="C6" s="94"/>
      <c r="D6" s="94"/>
    </row>
    <row r="7" spans="2:25" ht="15.75">
      <c r="B7" s="94"/>
      <c r="C7" s="101">
        <f>V10</f>
        <v>21</v>
      </c>
      <c r="D7" s="94"/>
      <c r="U7" s="11">
        <f ca="1">ROUND(RAND()*18+2,0)</f>
        <v>17</v>
      </c>
      <c r="V7" s="11">
        <f ca="1">IF(Y7=1,ROUND(RAND()*10+20,0)*10,ROUND(RAND()*10+20,0))</f>
        <v>28</v>
      </c>
      <c r="W7" s="11">
        <f>V7*U7</f>
        <v>476</v>
      </c>
      <c r="X7" s="11">
        <f ca="1">ROUND(RAND(),0)</f>
        <v>0</v>
      </c>
      <c r="Y7" s="11">
        <f ca="1">ROUND(RAND(),0)</f>
        <v>0</v>
      </c>
    </row>
    <row r="8" spans="2:25" ht="15.75">
      <c r="B8" s="94"/>
      <c r="C8" s="101">
        <f>V11</f>
        <v>17</v>
      </c>
      <c r="D8" s="94"/>
      <c r="U8" s="11">
        <v>11</v>
      </c>
      <c r="V8" s="11">
        <v>29</v>
      </c>
      <c r="W8" s="11">
        <v>319</v>
      </c>
      <c r="X8" s="11">
        <v>0</v>
      </c>
      <c r="Y8" s="11">
        <v>0</v>
      </c>
    </row>
    <row r="9" spans="2:25" ht="15.75">
      <c r="B9" s="101">
        <f>U12</f>
        <v>24.5</v>
      </c>
      <c r="C9" s="94"/>
      <c r="D9" s="94"/>
      <c r="U9" s="11">
        <f>ROUND(W9/V9,1)</f>
        <v>12.8</v>
      </c>
      <c r="V9" s="11">
        <f>IF($X$8=1,V8+4*10^$Y$8,V8-4*10^$Y$8)</f>
        <v>25</v>
      </c>
      <c r="W9" s="11">
        <f>$W$8</f>
        <v>319</v>
      </c>
      <c r="X9" s="11"/>
      <c r="Y9" s="11"/>
    </row>
    <row r="10" spans="21:25" ht="12.75">
      <c r="U10" s="11">
        <f>ROUND(W10/V10,1)</f>
        <v>15.2</v>
      </c>
      <c r="V10" s="11">
        <f>IF($X$8=1,V9+4*10^$Y$8,V9-4*10^$Y$8)</f>
        <v>21</v>
      </c>
      <c r="W10" s="11">
        <f>$W$8</f>
        <v>319</v>
      </c>
      <c r="X10" s="11"/>
      <c r="Y10" s="11"/>
    </row>
    <row r="11" spans="21:25" ht="12.75">
      <c r="U11" s="11">
        <f>ROUND(W11/V11,1)</f>
        <v>18.8</v>
      </c>
      <c r="V11" s="11">
        <f>IF($X$8=1,V10+4*10^$Y$8,V10-4*10^$Y$8)</f>
        <v>17</v>
      </c>
      <c r="W11" s="11">
        <f>$W$8</f>
        <v>319</v>
      </c>
      <c r="X11" s="11"/>
      <c r="Y11" s="11"/>
    </row>
    <row r="12" spans="21:25" ht="12.75">
      <c r="U12" s="11">
        <f>ROUND(W12/V12,1)</f>
        <v>24.5</v>
      </c>
      <c r="V12" s="11">
        <f>IF($X$8=1,V11+4*10^$Y$8,V11-4*10^$Y$8)</f>
        <v>13</v>
      </c>
      <c r="W12" s="11">
        <f>$W$8</f>
        <v>319</v>
      </c>
      <c r="X12" s="11"/>
      <c r="Y12" s="11"/>
    </row>
    <row r="13" spans="21:25" ht="12.75">
      <c r="U13" s="11"/>
      <c r="V13" s="11"/>
      <c r="W13" s="11"/>
      <c r="X13" s="11"/>
      <c r="Y13" s="11"/>
    </row>
    <row r="14" spans="3:25" ht="15.75">
      <c r="C14" s="93">
        <f>X14</f>
        <v>0</v>
      </c>
      <c r="D14" s="1" t="s">
        <v>3</v>
      </c>
      <c r="U14" s="94"/>
      <c r="V14" s="11">
        <f>IF(AND(ABS(B7-U10)&lt;$U$1,ABS(B8-U11)&lt;$U$1,ABS(C6-V9)&lt;$U$1,ABS(C9-V12)&lt;$U$1,ABS(D5-W8)&lt;$U$1,ABS(D6-W9)&lt;$U$1,ABS(D7-W10)&lt;$U$1,ABS(D8-W11)&lt;$U$1,ABS(D9-W12)&lt;$U$1),1,0)</f>
        <v>0</v>
      </c>
      <c r="W14" s="11">
        <v>0</v>
      </c>
      <c r="X14" s="11">
        <v>0</v>
      </c>
      <c r="Y14" s="11"/>
    </row>
    <row r="15" spans="21:25" ht="15.75">
      <c r="U15" s="94"/>
      <c r="V15" s="11"/>
      <c r="W15" s="11"/>
      <c r="X15" s="11"/>
      <c r="Y15" s="11"/>
    </row>
    <row r="16" spans="21:25" ht="15.75">
      <c r="U16" s="94"/>
      <c r="V16" s="11"/>
      <c r="W16" s="11"/>
      <c r="X16" s="11"/>
      <c r="Y16" s="11"/>
    </row>
    <row r="17" spans="21:25" ht="15.75">
      <c r="U17" s="94"/>
      <c r="V17" s="11"/>
      <c r="W17" s="11"/>
      <c r="X17" s="11"/>
      <c r="Y17" s="11"/>
    </row>
    <row r="18" spans="2:25" ht="15.75">
      <c r="B18" s="31" t="s">
        <v>48</v>
      </c>
      <c r="U18" s="94"/>
      <c r="V18" s="11"/>
      <c r="W18" s="11"/>
      <c r="X18" s="11"/>
      <c r="Y18" s="11"/>
    </row>
  </sheetData>
  <sheetProtection password="DEA8" sheet="1" objects="1" scenarios="1"/>
  <hyperlinks>
    <hyperlink ref="B18" location="Inhalt!A1" display="Inhaltsübersicht"/>
  </hyperlinks>
  <printOptions/>
  <pageMargins left="0.75" right="0.75" top="1" bottom="1" header="0.4921259845" footer="0.4921259845"/>
  <pageSetup horizontalDpi="204" verticalDpi="204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B1:C14"/>
  <sheetViews>
    <sheetView showGridLines="0" workbookViewId="0" topLeftCell="A1">
      <selection activeCell="A1" sqref="A1"/>
    </sheetView>
  </sheetViews>
  <sheetFormatPr defaultColWidth="12" defaultRowHeight="12.75"/>
  <cols>
    <col min="1" max="1" width="3.83203125" style="0" customWidth="1"/>
  </cols>
  <sheetData>
    <row r="1" spans="2:3" ht="15.75">
      <c r="B1" s="9" t="s">
        <v>147</v>
      </c>
      <c r="C1" s="95" t="s">
        <v>148</v>
      </c>
    </row>
    <row r="2" ht="12.75">
      <c r="C2" s="95" t="s">
        <v>154</v>
      </c>
    </row>
    <row r="4" ht="13.5" thickBot="1"/>
    <row r="5" spans="2:3" ht="15.75">
      <c r="B5" s="84"/>
      <c r="C5" s="84"/>
    </row>
    <row r="6" spans="2:3" ht="16.5" thickBot="1">
      <c r="B6" s="85"/>
      <c r="C6" s="85"/>
    </row>
    <row r="7" spans="2:3" ht="15.75">
      <c r="B7" s="86"/>
      <c r="C7" s="86"/>
    </row>
    <row r="8" spans="2:3" ht="15.75">
      <c r="B8" s="87"/>
      <c r="C8" s="87"/>
    </row>
    <row r="9" spans="2:3" ht="15.75">
      <c r="B9" s="87"/>
      <c r="C9" s="87"/>
    </row>
    <row r="10" spans="2:3" ht="15.75">
      <c r="B10" s="87"/>
      <c r="C10" s="87"/>
    </row>
    <row r="11" spans="2:3" ht="15.75">
      <c r="B11" s="87"/>
      <c r="C11" s="87"/>
    </row>
    <row r="14" ht="12.75">
      <c r="B14" s="31" t="s">
        <v>48</v>
      </c>
    </row>
  </sheetData>
  <hyperlinks>
    <hyperlink ref="B14" location="Inhalt!A1" display="Inhaltsübersicht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Maasch</dc:creator>
  <cp:keywords/>
  <dc:description/>
  <cp:lastModifiedBy>Maasch, Lutz</cp:lastModifiedBy>
  <cp:lastPrinted>1999-12-19T09:28:02Z</cp:lastPrinted>
  <dcterms:created xsi:type="dcterms:W3CDTF">1999-05-21T04:57:58Z</dcterms:created>
  <dcterms:modified xsi:type="dcterms:W3CDTF">1999-12-19T09:33:22Z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